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Hämatologie\Myt-5D\Mythic 22\Lot. MYT2606\"/>
    </mc:Choice>
  </mc:AlternateContent>
  <xr:revisionPtr revIDLastSave="0" documentId="8_{1866D761-AB61-41AF-81F7-D5BD9D2A29FF}" xr6:coauthVersionLast="47" xr6:coauthVersionMax="47" xr10:uidLastSave="{00000000-0000-0000-0000-000000000000}"/>
  <bookViews>
    <workbookView xWindow="-12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Dokumentationshilfe!$A$1:$BD$73</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5" l="1"/>
  <c r="G20" i="5" l="1"/>
  <c r="D24" i="5"/>
  <c r="G26" i="5"/>
  <c r="D26" i="5"/>
  <c r="G23" i="5"/>
  <c r="G25" i="5" s="1"/>
  <c r="G22" i="5"/>
  <c r="G21" i="5"/>
  <c r="M11" i="5"/>
  <c r="M10" i="5"/>
  <c r="M9" i="5"/>
  <c r="I11" i="5"/>
  <c r="I10" i="5"/>
  <c r="I9" i="5"/>
  <c r="X11" i="2"/>
  <c r="X10" i="2"/>
  <c r="X9" i="2"/>
  <c r="X8" i="2"/>
  <c r="X7" i="2"/>
  <c r="X6" i="2"/>
  <c r="F15" i="5" a="1"/>
  <c r="F15" i="5" s="1"/>
  <c r="I8" i="5"/>
  <c r="I7" i="5"/>
  <c r="I6" i="5"/>
  <c r="D23" i="5"/>
  <c r="D22" i="5"/>
  <c r="D21" i="5"/>
  <c r="D20" i="5"/>
  <c r="G15" i="5"/>
  <c r="M8" i="5"/>
  <c r="M7" i="5"/>
  <c r="M6" i="5"/>
  <c r="E5" i="5"/>
  <c r="F5" i="5" s="1"/>
  <c r="C7" i="5" s="1"/>
  <c r="B13" i="4"/>
  <c r="B12" i="4"/>
  <c r="B11" i="4"/>
  <c r="B10" i="4"/>
  <c r="B9" i="4"/>
  <c r="B8" i="4"/>
  <c r="F5" i="4"/>
  <c r="D5" i="4"/>
  <c r="B5" i="4"/>
  <c r="B2" i="4"/>
  <c r="G24" i="5" l="1"/>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5" i="2"/>
  <c r="E156" i="2"/>
  <c r="E157" i="2"/>
  <c r="E158" i="2"/>
  <c r="E160" i="2"/>
  <c r="E161" i="2"/>
  <c r="E162" i="2"/>
  <c r="E163" i="2"/>
  <c r="E164" i="2"/>
  <c r="E165" i="2"/>
  <c r="E166" i="2"/>
  <c r="E168" i="2"/>
  <c r="E169" i="2"/>
  <c r="E170" i="2"/>
  <c r="AB11" i="1" a="1"/>
  <c r="AB11" i="1" s="1"/>
  <c r="A4" i="1"/>
  <c r="AK48" i="1"/>
  <c r="AT46" i="1"/>
  <c r="AY45" i="1" a="1"/>
  <c r="AY45" i="1" s="1"/>
  <c r="AN45" i="1" s="1"/>
  <c r="AK45" i="1"/>
  <c r="AY43" i="1"/>
  <c r="AV43" i="1" a="1"/>
  <c r="AV43" i="1" s="1"/>
  <c r="AT47" i="1" s="1" a="1"/>
  <c r="AT47" i="1" s="1"/>
  <c r="AX42" i="1"/>
  <c r="AX41" i="1"/>
  <c r="S48" i="1"/>
  <c r="AB46" i="1"/>
  <c r="AG45" i="1" a="1"/>
  <c r="AG45" i="1" s="1"/>
  <c r="V45" i="1" s="1"/>
  <c r="S45" i="1"/>
  <c r="AG43" i="1"/>
  <c r="AB47" i="1" a="1"/>
  <c r="AB47" i="1" s="1"/>
  <c r="AF41" i="1"/>
  <c r="A48" i="1"/>
  <c r="J46" i="1"/>
  <c r="O45" i="1" a="1"/>
  <c r="O45" i="1" s="1"/>
  <c r="D45" i="1" s="1"/>
  <c r="A45" i="1"/>
  <c r="O43" i="1"/>
  <c r="J47" i="1" a="1"/>
  <c r="J47" i="1" s="1"/>
  <c r="N41" i="1"/>
  <c r="AK12" i="1"/>
  <c r="AT10" i="1"/>
  <c r="AY9" i="1" a="1"/>
  <c r="AY9" i="1" s="1"/>
  <c r="AN9" i="1" s="1"/>
  <c r="AK9" i="1"/>
  <c r="AY7" i="1"/>
  <c r="AT11" i="1" a="1"/>
  <c r="AT11" i="1" s="1"/>
  <c r="S12" i="1"/>
  <c r="AB10" i="1"/>
  <c r="AG9" i="1" a="1"/>
  <c r="AG9" i="1" s="1"/>
  <c r="V9" i="1" s="1"/>
  <c r="S9" i="1"/>
  <c r="AG7" i="1"/>
  <c r="O7" i="1"/>
  <c r="G8" i="4" s="1"/>
  <c r="A9" i="1"/>
  <c r="O9" i="1" a="1"/>
  <c r="O9" i="1" s="1"/>
  <c r="D9" i="1" s="1"/>
  <c r="C11" i="4" l="1"/>
  <c r="L9" i="5"/>
  <c r="C12" i="4"/>
  <c r="L10" i="5"/>
  <c r="C13" i="4"/>
  <c r="L11" i="5"/>
  <c r="C9" i="4"/>
  <c r="L7" i="5"/>
  <c r="C10" i="4"/>
  <c r="L8" i="5"/>
  <c r="B46" i="1"/>
  <c r="G11" i="4"/>
  <c r="T46" i="1"/>
  <c r="G12" i="4"/>
  <c r="AL46" i="1"/>
  <c r="G13" i="4"/>
  <c r="AL10" i="1"/>
  <c r="G10" i="4"/>
  <c r="T10" i="1"/>
  <c r="G9" i="4"/>
  <c r="H47" i="1"/>
  <c r="J11" i="1" a="1"/>
  <c r="J11" i="1" s="1"/>
  <c r="D7" i="1"/>
  <c r="D47" i="1"/>
  <c r="P47" i="1"/>
  <c r="E843" i="2"/>
  <c r="AZ47" i="1"/>
  <c r="AV47" i="1"/>
  <c r="AP47" i="1"/>
  <c r="AX47" i="1"/>
  <c r="AR47" i="1"/>
  <c r="AN47" i="1"/>
  <c r="E147" i="2" s="1"/>
  <c r="AH47" i="1"/>
  <c r="AD47" i="1"/>
  <c r="AF47" i="1"/>
  <c r="Z47" i="1"/>
  <c r="V47" i="1"/>
  <c r="E120" i="2" s="1"/>
  <c r="X47" i="1"/>
  <c r="N47" i="1"/>
  <c r="F47" i="1"/>
  <c r="L47" i="1"/>
  <c r="AZ11" i="1"/>
  <c r="AV11" i="1"/>
  <c r="AP11" i="1"/>
  <c r="AX11" i="1"/>
  <c r="AR11" i="1"/>
  <c r="AN11" i="1"/>
  <c r="AH11" i="1"/>
  <c r="AD11" i="1"/>
  <c r="X11" i="1"/>
  <c r="AF11" i="1"/>
  <c r="Z11" i="1"/>
  <c r="V11" i="1"/>
  <c r="AN43" i="1"/>
  <c r="V43" i="1"/>
  <c r="D43" i="1"/>
  <c r="AN7" i="1"/>
  <c r="V7" i="1"/>
  <c r="B10" i="1"/>
  <c r="C8" i="4" l="1"/>
  <c r="L6" i="5"/>
  <c r="D13" i="4"/>
  <c r="D11" i="4"/>
  <c r="E87" i="2"/>
  <c r="D10" i="4"/>
  <c r="E119" i="2"/>
  <c r="D12" i="4"/>
  <c r="E48" i="2"/>
  <c r="D9"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44" i="1"/>
  <c r="E153" i="2" s="1"/>
  <c r="AD44" i="1"/>
  <c r="L44" i="1"/>
  <c r="AV8" i="1"/>
  <c r="AD8" i="1"/>
  <c r="L8" i="1"/>
  <c r="A12" i="1"/>
  <c r="J10" i="1"/>
  <c r="E159" i="2" l="1"/>
  <c r="E152" i="2"/>
  <c r="E7" i="2"/>
  <c r="D8" i="4"/>
  <c r="E17" i="2"/>
  <c r="E18" i="2"/>
  <c r="E15" i="2"/>
  <c r="E16" i="2"/>
  <c r="E13" i="2"/>
  <c r="E14" i="2"/>
  <c r="E8" i="2"/>
  <c r="E10" i="2"/>
  <c r="E12" i="2"/>
  <c r="E9" i="2"/>
  <c r="E11" i="2"/>
  <c r="E171" i="2"/>
  <c r="E167" i="2"/>
  <c r="E154" i="2"/>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<sst xmlns="http://schemas.openxmlformats.org/spreadsheetml/2006/main" count="1048" uniqueCount="265">
  <si>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</si>
  <si>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</si>
  <si>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</si>
  <si>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</si>
  <si>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</si>
  <si>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</si>
  <si>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</si>
  <si>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</si>
  <si>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</si>
  <si>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</si>
  <si>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</si>
  <si>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</si>
  <si>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</si>
  <si>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</si>
  <si>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</si>
  <si>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</si>
  <si>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</si>
  <si>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</si>
  <si>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</si>
  <si>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</si>
  <si>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</si>
  <si>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</si>
  <si>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</si>
  <si>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</si>
  <si>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</si>
  <si>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</si>
  <si>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</si>
  <si>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</si>
  <si>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</si>
  <si>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</si>
  <si>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</si>
  <si>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</si>
  <si>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</si>
  <si>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</si>
  <si>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</si>
  <si>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</si>
  <si>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</si>
  <si>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</si>
  <si>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</si>
  <si>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</si>
  <si>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</si>
  <si>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</si>
  <si>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</si>
  <si>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</si>
  <si>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</si>
  <si>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</si>
  <si>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</si>
  <si>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</si>
  <si>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</si>
  <si>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</si>
  <si>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</si>
  <si>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</si>
  <si>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</si>
  <si>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</si>
  <si>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</si>
  <si>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</si>
  <si>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</si>
  <si>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</si>
  <si>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</si>
  <si>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</si>
  <si>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</si>
  <si>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</si>
  <si>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</si>
  <si>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</si>
  <si>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</si>
  <si>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</si>
  <si>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</si>
  <si>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</si>
  <si>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</si>
  <si>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</si>
  <si>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</si>
  <si>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</si>
  <si>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</si>
  <si>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</si>
  <si>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</si>
  <si>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</si>
  <si>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</si>
  <si>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</si>
  <si>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</si>
  <si>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</si>
  <si>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</si>
  <si>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</si>
  <si>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</si>
  <si>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</si>
  <si>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</si>
  <si>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</si>
  <si>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</si>
  <si>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</si>
  <si>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</si>
  <si>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</si>
  <si>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</si>
  <si>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</si>
  <si>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</si>
  <si>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</si>
  <si>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</si>
  <si>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</si>
  <si>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</si>
  <si>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</si>
  <si>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</si>
  <si>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</si>
  <si>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</si>
  <si>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</si>
  <si>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</si>
  <si>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</si>
  <si>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</si>
  <si>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</si>
  <si>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</si>
  <si>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</si>
  <si>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</si>
  <si>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</si>
  <si>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</si>
  <si>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</si>
  <si>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</si>
  <si>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</si>
  <si>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</si>
  <si>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</si>
  <si>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</si>
  <si>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</si>
  <si>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</si>
  <si>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</si>
  <si>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</si>
  <si>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</si>
  <si>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</si>
  <si>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</si>
  <si>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</si>
  <si>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</si>
  <si>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</si>
  <si>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</si>
  <si>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</si>
  <si>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</si>
  <si>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</si>
  <si>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</si>
  <si>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</si>
  <si>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</si>
  <si>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</si>
  <si>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</si>
  <si>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</si>
  <si>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</si>
  <si>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</si>
  <si>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</si>
  <si>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</si>
  <si>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</si>
  <si>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</si>
  <si>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</si>
  <si>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</si>
  <si>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</si>
  <si>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</si>
  <si>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</si>
  <si>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</si>
  <si>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</si>
  <si>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</si>
  <si>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</si>
  <si>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</si>
  <si>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</si>
  <si>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</si>
  <si>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</si>
  <si>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</si>
  <si>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</si>
  <si>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</si>
  <si>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</si>
  <si>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</si>
  <si>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</si>
  <si>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</si>
  <si>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</si>
  <si>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</si>
  <si>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</si>
  <si>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</si>
  <si>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</si>
  <si>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</si>
  <si>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</si>
  <si>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</si>
  <si>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</si>
  <si>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</si>
  <si>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</si>
  <si>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</si>
  <si>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</si>
  <si>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</si>
  <si>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</si>
  <si>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</si>
  <si>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</si>
  <si>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</si>
  <si>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</si>
  <si>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</si>
  <si>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</si>
  <si>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</si>
  <si>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</si>
  <si>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</si>
  <si>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</si>
  <si>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</si>
  <si>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</si>
  <si>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</si>
  <si>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</si>
  <si>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</si>
  <si>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</si>
  <si>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</si>
  <si>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</si>
  <si>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</si>
  <si>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</si>
  <si>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</si>
  <si>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</si>
  <si>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</si>
  <si>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</si>
  <si>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</si>
  <si>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</si>
  <si>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</si>
  <si>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</si>
  <si>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</si>
  <si>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</si>
  <si>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</si>
  <si>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</si>
  <si>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</si>
  <si>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</si>
  <si>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</si>
  <si>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</si>
  <si>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Rechner: kritische Differenz (Gibt es eine signifikante (=methodenunabhängige) Messwertdifferenz)</t>
  </si>
  <si>
    <t>Kalibrationsfaktoren berechnen</t>
  </si>
  <si>
    <t>1. Messwert</t>
  </si>
  <si>
    <t>2. Messwert</t>
  </si>
  <si>
    <t>Differenz Messung</t>
  </si>
  <si>
    <t>kritische Differenz</t>
  </si>
  <si>
    <t>manuelle Eingabe VK(%)</t>
  </si>
  <si>
    <t>Bitte Wählen (Hämatologie oder Klinische Chemie):</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</si>
  <si>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</si>
  <si>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</si>
  <si>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</si>
  <si>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</si>
  <si>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</si>
  <si>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</si>
  <si>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</si>
  <si>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</si>
  <si>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</si>
  <si>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</si>
  <si>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</si>
  <si>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</si>
  <si>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Hersteller VK %</t>
  </si>
  <si>
    <t>Infos für manuelle VK Eingabe</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</si>
  <si>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</si>
  <si>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</si>
  <si>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</si>
  <si>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</si>
  <si>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</si>
  <si>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</si>
  <si>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</si>
  <si>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</si>
  <si>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</si>
  <si>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</si>
  <si>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</si>
  <si>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</si>
  <si>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</si>
  <si>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</si>
  <si>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</si>
  <si>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</si>
  <si>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</si>
  <si>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</si>
  <si>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</si>
  <si>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</si>
  <si>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</si>
  <si>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</si>
  <si>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</si>
  <si>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</si>
  <si>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AMYL</t>
  </si>
  <si>
    <t>Bemerkungen:</t>
  </si>
  <si>
    <t>Mythic 22</t>
  </si>
  <si>
    <t>Myt-5D</t>
  </si>
  <si>
    <t>MYT2606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</si>
</sst>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33"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i/>
      <sz val="1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28">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1"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3" fillId="0" borderId="0" xfId="0" applyFont="1" applyAlignment="1">
      <alignment horizontal="right" vertical="center"/>
    </xf>
    <xf numFmtId="0" fontId="5" fillId="0" borderId="0" xfId="0" applyFont="1" applyAlignment="1">
      <alignment horizontal="right" vertical="center"/>
    </xf>
    <xf numFmtId="0" fontId="9" fillId="0" borderId="0" xfId="0" applyFont="1" applyAlignment="1">
      <alignment horizontal="center" vertical="center"/>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29" fillId="0" borderId="49" xfId="2" applyFont="1" applyBorder="1" applyAlignment="1" applyProtection="1">
      <alignment horizontal="center" vertical="center"/>
      <protection locked="0"/>
    </xf>
    <xf numFmtId="0" fontId="29" fillId="0" borderId="50" xfId="2" applyFont="1" applyBorder="1" applyAlignment="1" applyProtection="1">
      <alignment horizontal="center" vertical="center"/>
      <protection locked="0"/>
    </xf>
    <xf numFmtId="0" fontId="29"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29" fillId="0" borderId="58" xfId="2" applyFont="1" applyBorder="1" applyAlignment="1" applyProtection="1">
      <alignment horizontal="center"/>
      <protection locked="0"/>
    </xf>
    <xf numFmtId="0" fontId="29" fillId="0" borderId="59" xfId="2" applyFont="1" applyBorder="1" applyProtection="1">
      <protection locked="0"/>
    </xf>
    <xf numFmtId="0" fontId="29" fillId="0" borderId="59" xfId="2" applyFont="1" applyBorder="1" applyAlignment="1" applyProtection="1">
      <alignment horizontal="center"/>
      <protection locked="0"/>
    </xf>
    <xf numFmtId="0" fontId="29"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29"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29" fillId="0" borderId="49" xfId="2" applyFont="1" applyBorder="1" applyAlignment="1" applyProtection="1">
      <alignment horizontal="center"/>
      <protection locked="0"/>
    </xf>
    <xf numFmtId="0" fontId="29" fillId="0" borderId="50" xfId="2" applyFont="1" applyBorder="1" applyAlignment="1" applyProtection="1">
      <alignment horizontal="center"/>
      <protection locked="0"/>
    </xf>
    <xf numFmtId="0" fontId="29" fillId="0" borderId="77" xfId="2" applyFont="1" applyBorder="1" applyAlignment="1" applyProtection="1">
      <alignment horizontal="right"/>
      <protection locked="0"/>
    </xf>
    <xf numFmtId="0" fontId="14" fillId="0" borderId="78" xfId="2" applyFont="1" applyBorder="1" applyProtection="1">
      <protection locked="0"/>
    </xf>
    <xf numFmtId="0" fontId="1" fillId="7" borderId="68" xfId="2" applyFill="1" applyBorder="1" applyAlignment="1" applyProtection="1">
      <alignment horizontal="center" vertical="center"/>
      <protection locked="0"/>
    </xf>
    <xf numFmtId="0" fontId="1" fillId="0" borderId="80" xfId="2" applyBorder="1" applyAlignment="1">
      <alignment vertical="center"/>
    </xf>
    <xf numFmtId="0" fontId="1" fillId="8" borderId="51" xfId="2" quotePrefix="1" applyFill="1" applyBorder="1" applyAlignment="1">
      <alignment horizontal="center"/>
    </xf>
    <xf numFmtId="0" fontId="1" fillId="0" borderId="84" xfId="2" applyBorder="1" applyProtection="1">
      <protection locked="0"/>
    </xf>
    <xf numFmtId="0" fontId="28"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70" xfId="2" applyFill="1" applyBorder="1" applyAlignment="1">
      <alignment horizontal="center"/>
    </xf>
    <xf numFmtId="10" fontId="0" fillId="0" borderId="0" xfId="0" applyNumberFormat="1"/>
    <xf numFmtId="0" fontId="0" fillId="0" borderId="0" xfId="0" applyAlignment="1">
      <alignment wrapText="1"/>
    </xf>
    <xf numFmtId="165" fontId="0" fillId="0" borderId="79" xfId="3" applyNumberFormat="1" applyFont="1" applyBorder="1" applyAlignment="1" applyProtection="1">
      <alignment vertical="center"/>
    </xf>
    <xf numFmtId="0" fontId="1" fillId="0" borderId="87" xfId="2" applyBorder="1" applyAlignment="1">
      <alignment horizontal="center" vertical="center" shrinkToFit="1"/>
    </xf>
    <xf numFmtId="0" fontId="1" fillId="7" borderId="88" xfId="2" applyFill="1" applyBorder="1" applyAlignment="1" applyProtection="1">
      <alignment horizontal="center" vertical="center"/>
      <protection locked="0"/>
    </xf>
    <xf numFmtId="0" fontId="1" fillId="0" borderId="88" xfId="2" applyBorder="1" applyAlignment="1">
      <alignment horizontal="center" vertical="center"/>
    </xf>
    <xf numFmtId="0" fontId="1" fillId="0" borderId="89" xfId="2" applyBorder="1" applyAlignment="1">
      <alignment horizontal="center"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32" fillId="0" borderId="11" xfId="0" applyFont="1" applyBorder="1" applyAlignment="1" applyProtection="1">
      <alignment horizontal="left" vertical="center"/>
      <protection locked="0"/>
    </xf>
    <xf numFmtId="0" fontId="32" fillId="0" borderId="12" xfId="0" applyFont="1" applyBorder="1" applyAlignment="1" applyProtection="1">
      <alignment horizontal="left" vertical="center"/>
      <protection locked="0"/>
    </xf>
    <xf numFmtId="0" fontId="12" fillId="2" borderId="25" xfId="0" applyFont="1" applyFill="1" applyBorder="1" applyAlignment="1">
      <alignment horizontal="left" vertical="center"/>
    </xf>
    <xf numFmtId="0" fontId="12" fillId="2" borderId="24" xfId="0" applyFont="1" applyFill="1" applyBorder="1" applyAlignment="1">
      <alignment horizontal="left" vertical="center"/>
    </xf>
    <xf numFmtId="0" fontId="12" fillId="2" borderId="0"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3" borderId="0" xfId="0" applyFont="1" applyFill="1" applyAlignment="1">
      <alignment horizontal="center"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16" fillId="0" borderId="0" xfId="0" applyFont="1" applyAlignment="1">
      <alignment horizontal="left" vertical="center"/>
    </xf>
    <xf numFmtId="0" fontId="16" fillId="0" borderId="0" xfId="0" quotePrefix="1" applyFont="1" applyAlignment="1">
      <alignment horizontal="right"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23" xfId="0" quotePrefix="1" applyFont="1" applyBorder="1" applyAlignment="1">
      <alignment horizontal="center" vertical="center"/>
    </xf>
    <xf numFmtId="0" fontId="16" fillId="0" borderId="24" xfId="0" quotePrefix="1"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166" fontId="2" fillId="0" borderId="21" xfId="0" applyNumberFormat="1" applyFont="1" applyBorder="1" applyAlignment="1">
      <alignment horizontal="center" vertical="center"/>
    </xf>
    <xf numFmtId="166" fontId="2" fillId="0" borderId="22" xfId="0" applyNumberFormat="1" applyFont="1" applyBorder="1" applyAlignment="1">
      <alignment horizontal="center" vertical="center"/>
    </xf>
    <xf numFmtId="0" fontId="16" fillId="0" borderId="25" xfId="0" quotePrefix="1" applyFont="1" applyBorder="1" applyAlignment="1">
      <alignment horizontal="center" vertical="center"/>
    </xf>
    <xf numFmtId="0" fontId="2" fillId="0" borderId="21" xfId="0" quotePrefix="1" applyFont="1" applyBorder="1" applyAlignment="1">
      <alignment horizontal="center" vertical="center"/>
    </xf>
    <xf numFmtId="0" fontId="2" fillId="0" borderId="22" xfId="0" applyFont="1" applyBorder="1" applyAlignment="1">
      <alignment horizontal="center"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6" fillId="0" borderId="25" xfId="0" applyFont="1" applyBorder="1" applyAlignment="1">
      <alignment horizontal="right" vertical="center"/>
    </xf>
    <xf numFmtId="2" fontId="2" fillId="0" borderId="21" xfId="0" applyNumberFormat="1" applyFont="1" applyBorder="1" applyAlignment="1">
      <alignment horizontal="center" vertical="center"/>
    </xf>
    <xf numFmtId="2" fontId="2" fillId="0" borderId="22" xfId="0" applyNumberFormat="1" applyFont="1" applyBorder="1" applyAlignment="1">
      <alignment horizontal="center" vertical="center"/>
    </xf>
    <xf numFmtId="0" fontId="2" fillId="0" borderId="21" xfId="0" applyFont="1" applyBorder="1" applyAlignment="1">
      <alignment horizontal="center" vertical="center"/>
    </xf>
    <xf numFmtId="2" fontId="16" fillId="0" borderId="25" xfId="0" applyNumberFormat="1" applyFont="1" applyBorder="1" applyAlignment="1">
      <alignment horizontal="right" vertical="center"/>
    </xf>
    <xf numFmtId="166" fontId="2" fillId="0" borderId="21" xfId="0" quotePrefix="1" applyNumberFormat="1" applyFont="1" applyBorder="1" applyAlignment="1">
      <alignment horizontal="center" vertical="center"/>
    </xf>
    <xf numFmtId="0" fontId="12" fillId="2" borderId="23" xfId="0" applyFont="1" applyFill="1" applyBorder="1" applyAlignment="1">
      <alignment horizontal="left" vertical="center"/>
    </xf>
    <xf numFmtId="0" fontId="12" fillId="2" borderId="21"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3" fillId="2" borderId="40" xfId="0" applyFont="1" applyFill="1" applyBorder="1" applyAlignment="1">
      <alignment horizontal="left"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18" fillId="0" borderId="0" xfId="0" applyFont="1" applyAlignment="1">
      <alignment horizontal="center" vertical="center"/>
    </xf>
    <xf numFmtId="0" fontId="21" fillId="3" borderId="0" xfId="0" applyFont="1" applyFill="1" applyAlignment="1">
      <alignment horizontal="center" vertical="center"/>
    </xf>
    <xf numFmtId="2" fontId="2" fillId="0" borderId="21" xfId="0" quotePrefix="1" applyNumberFormat="1" applyFont="1" applyBorder="1" applyAlignment="1">
      <alignment horizontal="center" vertical="center"/>
    </xf>
    <xf numFmtId="166" fontId="16" fillId="0" borderId="25" xfId="0" applyNumberFormat="1" applyFont="1" applyBorder="1" applyAlignment="1">
      <alignment horizontal="right" vertical="center"/>
    </xf>
    <xf numFmtId="0" fontId="27" fillId="0" borderId="0" xfId="0" applyFont="1" applyBorder="1" applyAlignment="1">
      <alignment horizontal="center"/>
    </xf>
    <xf numFmtId="0" fontId="27" fillId="0" borderId="42" xfId="0" applyFont="1" applyBorder="1" applyAlignment="1">
      <alignment horizontal="center"/>
    </xf>
    <xf numFmtId="0" fontId="27" fillId="0" borderId="27"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shrinkToFit="1"/>
    </xf>
    <xf numFmtId="0" fontId="25" fillId="2" borderId="32" xfId="0" applyFont="1" applyFill="1" applyBorder="1" applyAlignment="1">
      <alignment horizontal="left" shrinkToFit="1"/>
    </xf>
    <xf numFmtId="0" fontId="25" fillId="2" borderId="32" xfId="0" applyFont="1" applyFill="1" applyBorder="1" applyAlignment="1">
      <alignment vertical="center" shrinkToFit="1"/>
    </xf>
    <xf numFmtId="0" fontId="25" fillId="2" borderId="32" xfId="0" applyFont="1" applyFill="1" applyBorder="1" applyAlignment="1">
      <alignment horizontal="right" shrinkToFit="1"/>
    </xf>
    <xf numFmtId="0" fontId="25" fillId="2" borderId="33" xfId="0" applyFont="1" applyFill="1" applyBorder="1" applyAlignment="1">
      <alignment horizontal="right" shrinkToFit="1"/>
    </xf>
    <xf numFmtId="0" fontId="26" fillId="2" borderId="42" xfId="0" applyFont="1" applyFill="1" applyBorder="1" applyAlignment="1">
      <alignment horizontal="center"/>
    </xf>
    <xf numFmtId="0" fontId="29" fillId="0" borderId="50" xfId="2" applyFont="1" applyBorder="1" applyAlignment="1" applyProtection="1">
      <alignment horizontal="center"/>
      <protection locked="0"/>
    </xf>
    <xf numFmtId="0" fontId="28" fillId="6" borderId="43" xfId="2" applyFont="1" applyFill="1" applyBorder="1" applyAlignment="1" applyProtection="1">
      <alignment horizontal="left"/>
      <protection locked="0"/>
    </xf>
    <xf numFmtId="0" fontId="28" fillId="6" borderId="44" xfId="2" applyFont="1" applyFill="1" applyBorder="1" applyAlignment="1" applyProtection="1">
      <alignment horizontal="left"/>
      <protection locked="0"/>
    </xf>
    <xf numFmtId="0" fontId="28" fillId="6" borderId="45" xfId="2" applyFont="1" applyFill="1" applyBorder="1" applyAlignment="1" applyProtection="1">
      <alignment horizontal="left"/>
      <protection locked="0"/>
    </xf>
    <xf numFmtId="0" fontId="14" fillId="2" borderId="52" xfId="2" applyFont="1" applyFill="1" applyBorder="1" applyAlignment="1" applyProtection="1">
      <alignment horizontal="left" vertical="center"/>
      <protection locked="0"/>
    </xf>
    <xf numFmtId="0" fontId="14" fillId="2" borderId="53" xfId="2" applyFont="1" applyFill="1" applyBorder="1" applyAlignment="1" applyProtection="1">
      <alignment horizontal="left" vertical="center"/>
      <protection locked="0"/>
    </xf>
    <xf numFmtId="0" fontId="14" fillId="2" borderId="54" xfId="2" applyFont="1" applyFill="1" applyBorder="1" applyAlignment="1" applyProtection="1">
      <alignment horizontal="left" vertical="center"/>
      <protection locked="0"/>
    </xf>
    <xf numFmtId="0" fontId="30" fillId="8" borderId="25" xfId="2" applyFont="1" applyFill="1" applyBorder="1" applyAlignment="1">
      <alignment horizontal="left" vertical="top" wrapText="1"/>
    </xf>
    <xf numFmtId="0" fontId="30" fillId="8" borderId="67" xfId="2" applyFont="1" applyFill="1" applyBorder="1" applyAlignment="1">
      <alignment horizontal="left" vertical="top" wrapText="1"/>
    </xf>
    <xf numFmtId="0" fontId="30" fillId="8" borderId="0" xfId="2" applyFont="1" applyFill="1" applyAlignment="1">
      <alignment horizontal="left" vertical="top" wrapText="1"/>
    </xf>
    <xf numFmtId="0" fontId="30" fillId="8" borderId="62" xfId="2" applyFont="1" applyFill="1" applyBorder="1" applyAlignment="1">
      <alignment horizontal="left" vertical="top" wrapText="1"/>
    </xf>
    <xf numFmtId="0" fontId="30" fillId="8" borderId="72" xfId="2" applyFont="1" applyFill="1" applyBorder="1" applyAlignment="1">
      <alignment horizontal="left" vertical="top" wrapText="1"/>
    </xf>
    <xf numFmtId="0" fontId="30" fillId="8" borderId="73" xfId="2" applyFont="1" applyFill="1" applyBorder="1" applyAlignment="1">
      <alignment horizontal="left" vertical="top" wrapText="1"/>
    </xf>
    <xf numFmtId="0" fontId="28" fillId="6" borderId="74" xfId="2" applyFont="1" applyFill="1" applyBorder="1" applyAlignment="1" applyProtection="1">
      <alignment horizontal="left"/>
      <protection locked="0"/>
    </xf>
    <xf numFmtId="0" fontId="28" fillId="6" borderId="75" xfId="2" applyFont="1" applyFill="1" applyBorder="1" applyAlignment="1" applyProtection="1">
      <alignment horizontal="left"/>
      <protection locked="0"/>
    </xf>
    <xf numFmtId="0" fontId="28" fillId="6" borderId="76" xfId="2" applyFont="1" applyFill="1" applyBorder="1" applyAlignment="1" applyProtection="1">
      <alignment horizontal="left"/>
      <protection locked="0"/>
    </xf>
    <xf numFmtId="0" fontId="29" fillId="8" borderId="85" xfId="2" applyFont="1" applyFill="1" applyBorder="1" applyAlignment="1">
      <alignment horizontal="right"/>
    </xf>
    <xf numFmtId="0" fontId="29" fillId="8" borderId="64" xfId="2" applyFont="1" applyFill="1" applyBorder="1" applyAlignment="1">
      <alignment horizontal="right"/>
    </xf>
    <xf numFmtId="0" fontId="29" fillId="8" borderId="86" xfId="2" applyFont="1" applyFill="1" applyBorder="1" applyAlignment="1">
      <alignment horizontal="right"/>
    </xf>
    <xf numFmtId="0" fontId="29" fillId="8" borderId="69" xfId="2" applyFont="1" applyFill="1" applyBorder="1" applyAlignment="1">
      <alignment horizontal="right"/>
    </xf>
    <xf numFmtId="0" fontId="1" fillId="7" borderId="69" xfId="2" applyFill="1" applyBorder="1" applyAlignment="1" applyProtection="1">
      <alignment horizontal="center" vertical="center"/>
      <protection locked="0"/>
    </xf>
    <xf numFmtId="0" fontId="31" fillId="5" borderId="81" xfId="2" applyFont="1" applyFill="1" applyBorder="1" applyAlignment="1" applyProtection="1">
      <alignment horizontal="right"/>
      <protection locked="0"/>
    </xf>
    <xf numFmtId="0" fontId="31" fillId="5" borderId="82" xfId="2" applyFont="1" applyFill="1" applyBorder="1" applyAlignment="1" applyProtection="1">
      <alignment horizontal="right"/>
      <protection locked="0"/>
    </xf>
    <xf numFmtId="0" fontId="29" fillId="8" borderId="83" xfId="2" applyFont="1" applyFill="1" applyBorder="1" applyAlignment="1">
      <alignment horizontal="right"/>
    </xf>
    <xf numFmtId="0" fontId="29" fillId="8" borderId="50" xfId="2" applyFont="1" applyFill="1" applyBorder="1" applyAlignment="1">
      <alignment horizontal="right"/>
    </xf>
    <xf numFmtId="0" fontId="23" fillId="4" borderId="0" xfId="0" applyFont="1" applyFill="1" applyAlignment="1">
      <alignment horizontal="center"/>
    </xf>
    <xf numFmtId="49" fontId="1" fillId="5" borderId="0" xfId="0" applyNumberFormat="1" applyFont="1" applyFill="1" applyAlignment="1">
      <alignment horizontal="left" vertical="top" wrapText="1"/>
    </xf>
  </cellXfs>
  <cellStyles count="4">
    <cellStyle name="Komma 2" xfId="3" xr:uid="{C1AE93F3-E8AD-49E0-A299-CEEFF4ED9D31}"/>
    <cellStyle name="Prozent" xfId="1" builtinId="5"/>
    <cellStyle name="Standard" xfId="0" builtinId="0"/>
    <cellStyle name="Standard 2" xfId="2" xr:uid="{26884428-0A0F-4A8D-868B-1E76288DA920}"/>
  </cellStyles>
  <dxfs count="211">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left style="hair">
          <color auto="1"/>
        </left>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158050</xdr:colOff>
      <xdr:row>0</xdr:row>
      <xdr:rowOff>47625</xdr:rowOff>
    </xdr:from>
    <xdr:to>
      <xdr:col>56</xdr:col>
      <xdr:colOff>2931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2140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2" name="Grafik 1">
          <a:extLst>
            <a:ext uri="{FF2B5EF4-FFF2-40B4-BE49-F238E27FC236}">
              <a16:creationId xmlns:a16="http://schemas.microsoft.com/office/drawing/2014/main" id="{89A7A91A-19E7-4676-9E25-D292B613E403}"/>
            </a:ext>
          </a:extLst>
        </xdr:cNvPr>
        <xdr:cNvPicPr>
          <a:picLocks noChangeAspect="1"/>
        </xdr:cNvPicPr>
      </xdr:nvPicPr>
      <xdr:blipFill>
        <a:blip xmlns:r="http://schemas.openxmlformats.org/officeDocument/2006/relationships" r:embed="rId1"/>
        <a:stretch>
          <a:fillRect/>
        </a:stretch>
      </xdr:blipFill>
      <xdr:spPr>
        <a:xfrm>
          <a:off x="426720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E25281-88D9-48FB-84E9-E2C809E22CE5}" name="Tabelle46" displayName="Tabelle46" ref="B5:G201" totalsRowShown="0">
  <autoFilter ref="B5:G201" xr:uid="{B8E25281-88D9-48FB-84E9-E2C809E22CE5}"/>
  <tableColumns count="6">
    <tableColumn id="1" xr3:uid="{5D3D8CB4-9D77-47CD-BA49-D17BFED65ABD}" name="Parameter" dataDxfId="16"/>
    <tableColumn id="2" xr3:uid="{59B22583-81B7-4A1D-A326-B08B881A4C72}" name="Qualabtoleranz" dataDxfId="15"/>
    <tableColumn id="3" xr3:uid="{76921229-A9FC-4ED5-8067-99B992139DF6}" name="Herstellertoleranz" dataDxfId="14"/>
    <tableColumn id="4" xr3:uid="{59CCD0C8-6B96-4341-AE7C-F1C80F4C3270}" name="Einheit " dataDxfId="13"/>
    <tableColumn id="5" xr3:uid="{4F42A865-88F1-4ED7-9467-1B1EA1484D77}" name="Hersteller VK %"/>
    <tableColumn id="6" xr3:uid="{994D3421-C292-4236-94DD-21E5B9334012}"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86DE10-AF89-430C-85B0-83AA3B699A9E}" name="Tabelle17" displayName="Tabelle17" ref="Q6:Q9" totalsRowShown="0" headerRowDxfId="12" dataDxfId="11">
  <autoFilter ref="Q6:Q9" xr:uid="{ED86DE10-AF89-430C-85B0-83AA3B699A9E}"/>
  <tableColumns count="1">
    <tableColumn id="1" xr3:uid="{B30DB705-0700-4BF8-AB0C-AF5CB25E41BD}"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A98236-B612-4103-8659-106C6CEFD33F}" name="Tabelle28" displayName="Tabelle28" ref="Q12:Q17" totalsRowShown="0" headerRowDxfId="9" dataDxfId="8">
  <autoFilter ref="Q12:Q17" xr:uid="{F4A98236-B612-4103-8659-106C6CEFD33F}"/>
  <tableColumns count="1">
    <tableColumn id="1" xr3:uid="{15413E9B-5E87-419B-BA2A-716383922853}"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E0318A8-5AEB-4DC3-BCED-45F485CFE159}" name="Tabelle39" displayName="Tabelle39" ref="Q20:Q23" totalsRowShown="0" headerRowDxfId="6" dataDxfId="5">
  <autoFilter ref="Q20:Q23" xr:uid="{DE0318A8-5AEB-4DC3-BCED-45F485CFE159}"/>
  <tableColumns count="1">
    <tableColumn id="1" xr3:uid="{30A79CA8-AC18-4C30-873E-619AB9F50A10}"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175C87-1FC2-470E-B372-314774B94250}" name="Tabelle5" displayName="Tabelle5" ref="S12:S17" totalsRowShown="0" headerRowDxfId="3" dataDxfId="2">
  <autoFilter ref="S12:S17" xr:uid="{6D175C87-1FC2-470E-B372-314774B94250}"/>
  <tableColumns count="1">
    <tableColumn id="1" xr3:uid="{B4C15B1F-9529-4432-8642-FD3418CF796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5A884D-94FC-4334-9DA1-85BF693A99D9}" name="Tabelle6" displayName="Tabelle6" ref="X4:X37" totalsRowShown="0" headerRowDxfId="0">
  <autoFilter ref="X4:X37" xr:uid="{4D5A884D-94FC-4334-9DA1-85BF693A99D9}"/>
  <tableColumns count="1">
    <tableColumn id="1" xr3:uid="{CB43D808-D4AA-4470-ACDE-0B152D72F586}"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76"/>
  <sheetViews>
    <sheetView showGridLines="0" tabSelected="1" zoomScaleNormal="100" workbookViewId="0">
      <selection activeCell="S13" sqref="S13"/>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73" t="s">
        <v>26</v>
      </c>
      <c r="B1" s="127"/>
      <c r="C1" s="127" t="s">
        <v>262</v>
      </c>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8"/>
      <c r="AV1" s="15"/>
      <c r="AW1" s="15"/>
      <c r="AX1" s="15"/>
      <c r="AY1" s="15"/>
      <c r="AZ1" s="15"/>
      <c r="BA1" s="15"/>
    </row>
    <row r="2" spans="1:56" ht="12.75" customHeight="1" x14ac:dyDescent="0.2">
      <c r="A2" s="174"/>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30"/>
      <c r="AV2" s="15"/>
      <c r="AW2" s="15"/>
      <c r="AX2" s="15"/>
      <c r="AY2" s="15"/>
      <c r="AZ2" s="15"/>
      <c r="BA2" s="15"/>
    </row>
    <row r="3" spans="1:56" ht="30.75" customHeight="1" x14ac:dyDescent="0.2">
      <c r="A3" s="175" t="s">
        <v>25</v>
      </c>
      <c r="B3" s="176"/>
      <c r="C3" s="177" t="s">
        <v>263</v>
      </c>
      <c r="D3" s="177"/>
      <c r="E3" s="177"/>
      <c r="F3" s="177"/>
      <c r="G3" s="177"/>
      <c r="H3" s="177"/>
      <c r="I3" s="177"/>
      <c r="J3" s="177"/>
      <c r="K3" s="177"/>
      <c r="L3" s="177"/>
      <c r="M3" s="177"/>
      <c r="N3" s="177"/>
      <c r="O3" s="177"/>
      <c r="P3" s="177"/>
      <c r="Q3" s="177"/>
      <c r="R3" s="122"/>
      <c r="S3" s="122" t="s">
        <v>27</v>
      </c>
      <c r="T3" s="177" t="s">
        <v>264</v>
      </c>
      <c r="U3" s="177"/>
      <c r="V3" s="177"/>
      <c r="W3" s="177"/>
      <c r="X3" s="177"/>
      <c r="Y3" s="177"/>
      <c r="Z3" s="177"/>
      <c r="AA3" s="177"/>
      <c r="AB3" s="177"/>
      <c r="AC3" s="177"/>
      <c r="AD3" s="177"/>
      <c r="AE3" s="177"/>
      <c r="AF3" s="176" t="s">
        <v>29</v>
      </c>
      <c r="AG3" s="176"/>
      <c r="AH3" s="176"/>
      <c r="AI3" s="176"/>
      <c r="AJ3" s="176"/>
      <c r="AK3" s="131">
        <v>46239</v>
      </c>
      <c r="AL3" s="131"/>
      <c r="AM3" s="131"/>
      <c r="AN3" s="131"/>
      <c r="AO3" s="131"/>
      <c r="AP3" s="131"/>
      <c r="AQ3" s="131"/>
      <c r="AR3" s="131"/>
      <c r="AS3" s="131"/>
      <c r="AT3" s="131"/>
      <c r="AU3" s="132"/>
      <c r="AV3" s="17"/>
      <c r="AW3" s="17"/>
      <c r="AX3" s="17"/>
      <c r="AY3" s="17"/>
      <c r="AZ3" s="17"/>
      <c r="BA3" s="17"/>
    </row>
    <row r="4" spans="1:56" ht="14.25" customHeight="1" x14ac:dyDescent="0.2">
      <c r="A4" s="183" t="str">
        <f>IF(V4="","Welche Art von Vorlage wird benötigt? Wählen Sie im orangen Feld (rechts) aus.","")</f>
        <v/>
      </c>
      <c r="B4" s="183"/>
      <c r="C4" s="183"/>
      <c r="D4" s="183"/>
      <c r="E4" s="183"/>
      <c r="F4" s="183"/>
      <c r="G4" s="183"/>
      <c r="H4" s="183"/>
      <c r="I4" s="183"/>
      <c r="J4" s="183"/>
      <c r="K4" s="183"/>
      <c r="L4" s="183"/>
      <c r="M4" s="183"/>
      <c r="N4" s="183"/>
      <c r="O4" s="183"/>
      <c r="P4" s="183"/>
      <c r="Q4" s="183"/>
      <c r="R4" s="183"/>
      <c r="S4" s="183"/>
      <c r="T4" s="183"/>
      <c r="U4" s="183"/>
      <c r="V4" s="182" t="s">
        <v>33</v>
      </c>
      <c r="W4" s="182"/>
      <c r="X4" s="182"/>
      <c r="Y4" s="182"/>
      <c r="Z4" s="182"/>
      <c r="AA4" s="182"/>
      <c r="AB4" s="182"/>
      <c r="AC4" s="182"/>
      <c r="AD4" s="182"/>
      <c r="AE4" s="182"/>
      <c r="AF4" s="182"/>
      <c r="AG4" s="182"/>
      <c r="AH4" s="182"/>
      <c r="AI4" s="182"/>
      <c r="AJ4" s="182"/>
      <c r="AK4" s="182"/>
      <c r="AM4" s="137" t="str">
        <f>IF($V$4="","Nach jedem Gebrauch eine neue Vorlage öffnen -&gt; Speichern unter","")</f>
        <v/>
      </c>
      <c r="AN4" s="137"/>
      <c r="AO4" s="137"/>
      <c r="AP4" s="137"/>
      <c r="AQ4" s="137"/>
      <c r="AR4" s="137"/>
      <c r="AS4" s="137"/>
      <c r="AT4" s="137"/>
      <c r="AU4" s="137"/>
      <c r="AV4" s="137"/>
      <c r="AW4" s="137"/>
      <c r="AX4" s="137"/>
      <c r="AY4" s="137"/>
      <c r="AZ4" s="137"/>
      <c r="BA4" s="137"/>
      <c r="BB4" s="137"/>
      <c r="BC4" s="137"/>
    </row>
    <row r="5" spans="1:56" ht="12.75" customHeight="1" x14ac:dyDescent="0.2">
      <c r="A5" s="178" t="s">
        <v>146</v>
      </c>
      <c r="B5" s="179"/>
      <c r="C5" s="18"/>
      <c r="D5" s="143" t="s">
        <v>0</v>
      </c>
      <c r="E5" s="144"/>
      <c r="F5" s="144"/>
      <c r="G5" s="144"/>
      <c r="H5" s="144"/>
      <c r="I5" s="144"/>
      <c r="J5" s="144"/>
      <c r="K5" s="144"/>
      <c r="L5" s="144"/>
      <c r="M5" s="145"/>
      <c r="N5" s="158">
        <f>IFERROR(VLOOKUP(A5,'Qualabtoleranzen&amp;Einheiten'!$B$6:$E$200,2,FALSE),"")</f>
        <v>0.25</v>
      </c>
      <c r="O5" s="158"/>
      <c r="P5" s="158"/>
      <c r="Q5" s="159"/>
      <c r="R5" s="19"/>
      <c r="S5" s="178" t="s">
        <v>104</v>
      </c>
      <c r="T5" s="179"/>
      <c r="U5" s="18"/>
      <c r="V5" s="143" t="s">
        <v>0</v>
      </c>
      <c r="W5" s="144"/>
      <c r="X5" s="144"/>
      <c r="Y5" s="144"/>
      <c r="Z5" s="144"/>
      <c r="AA5" s="144"/>
      <c r="AB5" s="144"/>
      <c r="AC5" s="144"/>
      <c r="AD5" s="144"/>
      <c r="AE5" s="145"/>
      <c r="AF5" s="158">
        <f>IFERROR(VLOOKUP(S5,'Qualabtoleranzen&amp;Einheiten'!$B$6:$E$200,2,FALSE),"")</f>
        <v>0.25</v>
      </c>
      <c r="AG5" s="158"/>
      <c r="AH5" s="158"/>
      <c r="AI5" s="159"/>
      <c r="AJ5" s="40"/>
      <c r="AK5" s="178" t="s">
        <v>119</v>
      </c>
      <c r="AL5" s="179"/>
      <c r="AM5" s="18"/>
      <c r="AN5" s="143" t="s">
        <v>0</v>
      </c>
      <c r="AO5" s="144"/>
      <c r="AP5" s="144"/>
      <c r="AQ5" s="144"/>
      <c r="AR5" s="144"/>
      <c r="AS5" s="144"/>
      <c r="AT5" s="144"/>
      <c r="AU5" s="144"/>
      <c r="AV5" s="144"/>
      <c r="AW5" s="145"/>
      <c r="AX5" s="158">
        <f>IFERROR(VLOOKUP(AK5,'Qualabtoleranzen&amp;Einheiten'!$B$6:$E$200,2,FALSE),"")</f>
        <v>0.09</v>
      </c>
      <c r="AY5" s="158"/>
      <c r="AZ5" s="158"/>
      <c r="BA5" s="159"/>
    </row>
    <row r="6" spans="1:56" ht="12.75" customHeight="1" x14ac:dyDescent="0.2">
      <c r="A6" s="180"/>
      <c r="B6" s="181"/>
      <c r="C6" s="18"/>
      <c r="D6" s="143" t="s">
        <v>8</v>
      </c>
      <c r="E6" s="144"/>
      <c r="F6" s="144"/>
      <c r="G6" s="144"/>
      <c r="H6" s="144"/>
      <c r="I6" s="144"/>
      <c r="J6" s="144"/>
      <c r="K6" s="144"/>
      <c r="L6" s="144"/>
      <c r="M6" s="145"/>
      <c r="N6" s="158">
        <v>0.16</v>
      </c>
      <c r="O6" s="158"/>
      <c r="P6" s="158"/>
      <c r="Q6" s="159"/>
      <c r="R6" s="19"/>
      <c r="S6" s="180"/>
      <c r="T6" s="181"/>
      <c r="U6" s="18"/>
      <c r="V6" s="143" t="s">
        <v>8</v>
      </c>
      <c r="W6" s="144"/>
      <c r="X6" s="144"/>
      <c r="Y6" s="144"/>
      <c r="Z6" s="144"/>
      <c r="AA6" s="144"/>
      <c r="AB6" s="144"/>
      <c r="AC6" s="144"/>
      <c r="AD6" s="144"/>
      <c r="AE6" s="145"/>
      <c r="AF6" s="158">
        <v>4.8000000000000001E-2</v>
      </c>
      <c r="AG6" s="158"/>
      <c r="AH6" s="158"/>
      <c r="AI6" s="159"/>
      <c r="AJ6" s="40"/>
      <c r="AK6" s="180"/>
      <c r="AL6" s="181"/>
      <c r="AM6" s="18"/>
      <c r="AN6" s="143" t="s">
        <v>8</v>
      </c>
      <c r="AO6" s="144"/>
      <c r="AP6" s="144"/>
      <c r="AQ6" s="144"/>
      <c r="AR6" s="144"/>
      <c r="AS6" s="144"/>
      <c r="AT6" s="144"/>
      <c r="AU6" s="144"/>
      <c r="AV6" s="144"/>
      <c r="AW6" s="145"/>
      <c r="AX6" s="158">
        <v>5.2999999999999999E-2</v>
      </c>
      <c r="AY6" s="158"/>
      <c r="AZ6" s="158"/>
      <c r="BA6" s="159"/>
    </row>
    <row r="7" spans="1:56" ht="12.75" customHeight="1" x14ac:dyDescent="0.2">
      <c r="A7" s="163"/>
      <c r="B7" s="164"/>
      <c r="C7" s="18"/>
      <c r="D7" s="146" t="str">
        <f>IF(AND($V$4="Eine Vorlage zur Zielwertermittlung",NOT(L7="----------")),"neuer Zielwert",IF(NOT($V$4="Eine Vorlage zur Zielwertermittlung"),"Zielwert",""))</f>
        <v>Zielwert</v>
      </c>
      <c r="E7" s="147"/>
      <c r="F7" s="147"/>
      <c r="G7" s="147"/>
      <c r="H7" s="147"/>
      <c r="I7" s="147"/>
      <c r="J7" s="147"/>
      <c r="K7" s="148"/>
      <c r="L7" s="167">
        <v>7.7</v>
      </c>
      <c r="M7" s="167"/>
      <c r="N7" s="167"/>
      <c r="O7" s="160" t="str">
        <f>IFERROR(VLOOKUP(A5,'Qualabtoleranzen&amp;Einheiten'!$B$6:$E$200,4,FALSE),"Einheit")</f>
        <v>x103/µL</v>
      </c>
      <c r="P7" s="161"/>
      <c r="Q7" s="162"/>
      <c r="R7" s="19"/>
      <c r="S7" s="163"/>
      <c r="T7" s="164"/>
      <c r="U7" s="18"/>
      <c r="V7" s="146" t="str">
        <f>IF(AND($V$4="Eine Vorlage zur Zielwertermittlung",NOT(AD7="----------")),"neuer Zielwert",IF(NOT($V$4="Eine Vorlage zur Zielwertermittlung"),"Zielwert",""))</f>
        <v>Zielwert</v>
      </c>
      <c r="W7" s="147"/>
      <c r="X7" s="147"/>
      <c r="Y7" s="147"/>
      <c r="Z7" s="147"/>
      <c r="AA7" s="147"/>
      <c r="AB7" s="147"/>
      <c r="AC7" s="148"/>
      <c r="AD7" s="171">
        <v>4.2300000000000004</v>
      </c>
      <c r="AE7" s="171"/>
      <c r="AF7" s="171"/>
      <c r="AG7" s="160" t="str">
        <f>IFERROR(VLOOKUP(S5,'Qualabtoleranzen&amp;Einheiten'!$B$6:$E$200,4,FALSE),"Einheit")</f>
        <v>x106/µl</v>
      </c>
      <c r="AH7" s="161"/>
      <c r="AI7" s="162"/>
      <c r="AJ7" s="40"/>
      <c r="AK7" s="163"/>
      <c r="AL7" s="164"/>
      <c r="AM7" s="18"/>
      <c r="AN7" s="146" t="str">
        <f>IF(AND($V$4="Eine Vorlage zur Zielwertermittlung",NOT(AV7="----------")),"neuer Zielwert",IF(NOT($V$4="Eine Vorlage zur Zielwertermittlung"),"Zielwert",""))</f>
        <v>Zielwert</v>
      </c>
      <c r="AO7" s="147"/>
      <c r="AP7" s="147"/>
      <c r="AQ7" s="147"/>
      <c r="AR7" s="147"/>
      <c r="AS7" s="147"/>
      <c r="AT7" s="147"/>
      <c r="AU7" s="148"/>
      <c r="AV7" s="167">
        <v>13.6</v>
      </c>
      <c r="AW7" s="167"/>
      <c r="AX7" s="167"/>
      <c r="AY7" s="160" t="str">
        <f>IFERROR(VLOOKUP(AK5,'Qualabtoleranzen&amp;Einheiten'!$B$6:$E$200,4,FALSE),"Einheit")</f>
        <v>g/dl</v>
      </c>
      <c r="AZ7" s="161"/>
      <c r="BA7" s="162"/>
    </row>
    <row r="8" spans="1:56" ht="12.75" customHeight="1" x14ac:dyDescent="0.2">
      <c r="A8" s="165"/>
      <c r="B8" s="166"/>
      <c r="C8" s="18"/>
      <c r="D8" s="141" t="str">
        <f>IF(L8="","","Standardabweichung")</f>
        <v>Standardabweichung</v>
      </c>
      <c r="E8" s="141"/>
      <c r="F8" s="141"/>
      <c r="G8" s="141"/>
      <c r="H8" s="141"/>
      <c r="I8" s="141"/>
      <c r="J8" s="141"/>
      <c r="K8" s="141"/>
      <c r="L8" s="142">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0.4</v>
      </c>
      <c r="M8" s="142"/>
      <c r="N8" s="142"/>
      <c r="O8" s="155" t="str">
        <f>IF(L8="","",O7)</f>
        <v>x103/µL</v>
      </c>
      <c r="P8" s="155"/>
      <c r="Q8" s="155"/>
      <c r="R8" s="19"/>
      <c r="S8" s="165"/>
      <c r="T8" s="166"/>
      <c r="U8" s="18"/>
      <c r="V8" s="141" t="str">
        <f>IF(AD8="","","Standardabweichung")</f>
        <v>Standardabweichung</v>
      </c>
      <c r="W8" s="141"/>
      <c r="X8" s="141"/>
      <c r="Y8" s="141"/>
      <c r="Z8" s="141"/>
      <c r="AA8" s="141"/>
      <c r="AB8" s="141"/>
      <c r="AC8" s="141"/>
      <c r="AD8" s="142">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7.0000000000000007E-2</v>
      </c>
      <c r="AE8" s="142"/>
      <c r="AF8" s="142"/>
      <c r="AG8" s="155" t="str">
        <f>IF(AD8="","",AG7)</f>
        <v>x106/µl</v>
      </c>
      <c r="AH8" s="155"/>
      <c r="AI8" s="155"/>
      <c r="AJ8" s="40"/>
      <c r="AK8" s="165"/>
      <c r="AL8" s="166"/>
      <c r="AM8" s="18"/>
      <c r="AN8" s="141" t="str">
        <f>IF(AV8="","","Standardabweichung")</f>
        <v>Standardabweichung</v>
      </c>
      <c r="AO8" s="141"/>
      <c r="AP8" s="141"/>
      <c r="AQ8" s="141"/>
      <c r="AR8" s="141"/>
      <c r="AS8" s="141"/>
      <c r="AT8" s="141"/>
      <c r="AU8" s="141"/>
      <c r="AV8" s="142">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0.2</v>
      </c>
      <c r="AW8" s="142"/>
      <c r="AX8" s="142"/>
      <c r="AY8" s="155" t="str">
        <f>IF(AV8="","",AY7)</f>
        <v>g/dl</v>
      </c>
      <c r="AZ8" s="155"/>
      <c r="BA8" s="155"/>
    </row>
    <row r="9" spans="1:56" ht="13.5" x14ac:dyDescent="0.25">
      <c r="A9" s="60" t="str">
        <f>IF($V$4="Eine Vorlage zur Zielwertüberwachung","Verwendeter ZW =","")</f>
        <v/>
      </c>
      <c r="B9" s="138" t="s">
        <v>35</v>
      </c>
      <c r="C9" s="138"/>
      <c r="D9" s="139" t="str">
        <f>IF(AND($V$4="Eine Vorlage zur Zielwertüberwachung",NOT(O9="")),"errechneter Mittelwert:","")</f>
        <v/>
      </c>
      <c r="E9" s="139"/>
      <c r="F9" s="139"/>
      <c r="G9" s="139"/>
      <c r="H9" s="139"/>
      <c r="I9" s="139"/>
      <c r="J9" s="139"/>
      <c r="K9" s="139"/>
      <c r="L9" s="139"/>
      <c r="M9" s="139"/>
      <c r="N9" s="139"/>
      <c r="O9" s="140" t="str" cm="1">
        <f t="array" ref="O9">IF(OR(AND(B13:B37=""),NOT($V$4="Eine Vorlage zur Zielwertüberwachung")),"",ROUND(AVERAGE(B13:B37),IF(B12="0 Komastellen",0,IF(B12="1 Komastelle",1,IF(B12="2 Komastellen",2,IF(B12="3 Komastellen",3,1))))))</f>
        <v/>
      </c>
      <c r="P9" s="140"/>
      <c r="Q9" s="140"/>
      <c r="R9" s="20"/>
      <c r="S9" s="60" t="str">
        <f>IF($V$4="Eine Vorlage zur Zielwertüberwachung","Verwendeter ZW =","")</f>
        <v/>
      </c>
      <c r="T9" s="138" t="s">
        <v>35</v>
      </c>
      <c r="U9" s="138"/>
      <c r="V9" s="139" t="str">
        <f>IF(AND($V$4="Eine Vorlage zur Zielwertüberwachung",NOT(AG9="")),"errechneter Mittelwert:","")</f>
        <v/>
      </c>
      <c r="W9" s="139"/>
      <c r="X9" s="139"/>
      <c r="Y9" s="139"/>
      <c r="Z9" s="139"/>
      <c r="AA9" s="139"/>
      <c r="AB9" s="139"/>
      <c r="AC9" s="139"/>
      <c r="AD9" s="139"/>
      <c r="AE9" s="139"/>
      <c r="AF9" s="139"/>
      <c r="AG9" s="140" t="str" cm="1">
        <f t="array" ref="AG9">IF(OR(AND(T13:T37=""),NOT($V$4="Eine Vorlage zur Zielwertüberwachung")),"",ROUND(AVERAGE(T13:T37),IF(T12="0 Komastellen",0,IF(T12="1 Komastelle",1,IF(T12="2 Komastellen",2,IF(T12="3 Komastellen",3,1))))))</f>
        <v/>
      </c>
      <c r="AH9" s="140"/>
      <c r="AI9" s="140"/>
      <c r="AK9" s="60" t="str">
        <f>IF($V$4="Eine Vorlage zur Zielwertüberwachung","Verwendeter ZW =","")</f>
        <v/>
      </c>
      <c r="AL9" s="138" t="s">
        <v>35</v>
      </c>
      <c r="AM9" s="138"/>
      <c r="AN9" s="139" t="str">
        <f>IF(AND($V$4="Eine Vorlage zur Zielwertüberwachung",NOT(AY9="")),"errechneter Mittelwert:","")</f>
        <v/>
      </c>
      <c r="AO9" s="139"/>
      <c r="AP9" s="139"/>
      <c r="AQ9" s="139"/>
      <c r="AR9" s="139"/>
      <c r="AS9" s="139"/>
      <c r="AT9" s="139"/>
      <c r="AU9" s="139"/>
      <c r="AV9" s="139"/>
      <c r="AW9" s="139"/>
      <c r="AX9" s="139"/>
      <c r="AY9" s="140" t="str" cm="1">
        <f t="array" ref="AY9">IF(OR(AND(AL13:AL37=""),NOT($V$4="Eine Vorlage zur Zielwertüberwachung")),"",ROUND(AVERAGE(AL13:AL37),IF(AL12="0 Komastellen",0,IF(AL12="1 Komastelle",1,IF(AL12="2 Komastellen",2,IF(AL12="3 Komastellen",3,1))))))</f>
        <v/>
      </c>
      <c r="AZ9" s="140"/>
      <c r="BA9" s="140"/>
    </row>
    <row r="10" spans="1:56" s="22" customFormat="1" x14ac:dyDescent="0.2">
      <c r="A10" s="48" t="s">
        <v>1</v>
      </c>
      <c r="B10" s="42" t="str">
        <f>O7</f>
        <v>x103/µL</v>
      </c>
      <c r="C10" s="43"/>
      <c r="D10" s="149" t="s">
        <v>2</v>
      </c>
      <c r="E10" s="150"/>
      <c r="F10" s="149" t="s">
        <v>3</v>
      </c>
      <c r="G10" s="150"/>
      <c r="H10" s="149" t="s">
        <v>4</v>
      </c>
      <c r="I10" s="150"/>
      <c r="J10" s="151" t="str">
        <f>IF(AND($V$4="Eine Vorlage zur Zielwertüberwachung",B9="errechneter Mw"),"Mw","Zw")</f>
        <v>Zw</v>
      </c>
      <c r="K10" s="150"/>
      <c r="L10" s="151" t="s">
        <v>5</v>
      </c>
      <c r="M10" s="152"/>
      <c r="N10" s="149" t="s">
        <v>6</v>
      </c>
      <c r="O10" s="152"/>
      <c r="P10" s="155" t="s">
        <v>7</v>
      </c>
      <c r="Q10" s="152"/>
      <c r="R10" s="21"/>
      <c r="S10" s="48" t="s">
        <v>1</v>
      </c>
      <c r="T10" s="42" t="str">
        <f>AG7</f>
        <v>x106/µl</v>
      </c>
      <c r="U10" s="43"/>
      <c r="V10" s="149" t="s">
        <v>2</v>
      </c>
      <c r="W10" s="150"/>
      <c r="X10" s="149" t="s">
        <v>3</v>
      </c>
      <c r="Y10" s="150"/>
      <c r="Z10" s="149" t="s">
        <v>4</v>
      </c>
      <c r="AA10" s="150"/>
      <c r="AB10" s="151" t="str">
        <f>IF(AND($V$4="Eine Vorlage zur Zielwertüberwachung",T9="errechneter Mw"),"Mw","Zw")</f>
        <v>Zw</v>
      </c>
      <c r="AC10" s="150"/>
      <c r="AD10" s="151" t="s">
        <v>5</v>
      </c>
      <c r="AE10" s="152"/>
      <c r="AF10" s="149" t="s">
        <v>6</v>
      </c>
      <c r="AG10" s="152"/>
      <c r="AH10" s="155" t="s">
        <v>7</v>
      </c>
      <c r="AI10" s="152"/>
      <c r="AJ10" s="40"/>
      <c r="AK10" s="48" t="s">
        <v>1</v>
      </c>
      <c r="AL10" s="42" t="str">
        <f>AY7</f>
        <v>g/dl</v>
      </c>
      <c r="AM10" s="43"/>
      <c r="AN10" s="149" t="s">
        <v>2</v>
      </c>
      <c r="AO10" s="150"/>
      <c r="AP10" s="149" t="s">
        <v>3</v>
      </c>
      <c r="AQ10" s="150"/>
      <c r="AR10" s="149" t="s">
        <v>4</v>
      </c>
      <c r="AS10" s="150"/>
      <c r="AT10" s="151" t="str">
        <f>IF(AND($V$4="Eine Vorlage zur Zielwertüberwachung",AL9="errechneter Mw"),"Mw","Zw")</f>
        <v>Zw</v>
      </c>
      <c r="AU10" s="150"/>
      <c r="AV10" s="151" t="s">
        <v>5</v>
      </c>
      <c r="AW10" s="152"/>
      <c r="AX10" s="149" t="s">
        <v>6</v>
      </c>
      <c r="AY10" s="152"/>
      <c r="AZ10" s="155" t="s">
        <v>7</v>
      </c>
      <c r="BA10" s="152"/>
      <c r="BC10" s="133" t="s">
        <v>261</v>
      </c>
      <c r="BD10" s="134"/>
    </row>
    <row r="11" spans="1:56" s="22" customFormat="1" x14ac:dyDescent="0.2">
      <c r="A11" s="44" t="s">
        <v>10</v>
      </c>
      <c r="B11" s="47" t="s">
        <v>28</v>
      </c>
      <c r="C11" s="43"/>
      <c r="D11" s="172">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6.5</v>
      </c>
      <c r="E11" s="154"/>
      <c r="F11" s="153">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6.8999999999999995</v>
      </c>
      <c r="G11" s="154"/>
      <c r="H11" s="153">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7.3</v>
      </c>
      <c r="I11" s="154"/>
      <c r="J11" s="172"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7.7</v>
      </c>
      <c r="K11" s="154"/>
      <c r="L11" s="153">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8.1</v>
      </c>
      <c r="M11" s="154"/>
      <c r="N11" s="153">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8.5</v>
      </c>
      <c r="O11" s="154"/>
      <c r="P11" s="153">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8.9</v>
      </c>
      <c r="Q11" s="154"/>
      <c r="R11" s="41"/>
      <c r="S11" s="44" t="s">
        <v>10</v>
      </c>
      <c r="T11" s="47" t="s">
        <v>28</v>
      </c>
      <c r="U11" s="43"/>
      <c r="V11" s="184">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4.0299999999999994</v>
      </c>
      <c r="W11" s="169"/>
      <c r="X11" s="168">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4.0999999999999996</v>
      </c>
      <c r="Y11" s="169"/>
      <c r="Z11" s="168">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4.17</v>
      </c>
      <c r="AA11" s="169"/>
      <c r="AB11" s="184"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4.2300000000000004</v>
      </c>
      <c r="AC11" s="169"/>
      <c r="AD11" s="168">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4.29</v>
      </c>
      <c r="AE11" s="169"/>
      <c r="AF11" s="168">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4.3600000000000003</v>
      </c>
      <c r="AG11" s="169"/>
      <c r="AH11" s="168">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4.43</v>
      </c>
      <c r="AI11" s="169"/>
      <c r="AJ11" s="40"/>
      <c r="AK11" s="44" t="s">
        <v>10</v>
      </c>
      <c r="AL11" s="47" t="s">
        <v>28</v>
      </c>
      <c r="AM11" s="43"/>
      <c r="AN11" s="156">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12.9</v>
      </c>
      <c r="AO11" s="157"/>
      <c r="AP11" s="153">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13.2</v>
      </c>
      <c r="AQ11" s="154"/>
      <c r="AR11" s="153">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13.4</v>
      </c>
      <c r="AS11" s="154"/>
      <c r="AT11" s="156"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13.6</v>
      </c>
      <c r="AU11" s="157"/>
      <c r="AV11" s="153">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13.8</v>
      </c>
      <c r="AW11" s="154"/>
      <c r="AX11" s="153">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v>
      </c>
      <c r="AY11" s="154"/>
      <c r="AZ11" s="170">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14.3</v>
      </c>
      <c r="BA11" s="157"/>
      <c r="BC11" s="135"/>
      <c r="BD11" s="136"/>
    </row>
    <row r="12" spans="1:56" ht="14.25" customHeight="1" x14ac:dyDescent="0.2">
      <c r="A12" s="51" t="str">
        <f>IF(AND(NOT($V$4=""),OR(B12="",B12="Auswahl")),"Runden auf:","")</f>
        <v/>
      </c>
      <c r="B12" s="19" t="s">
        <v>38</v>
      </c>
      <c r="D12" s="24"/>
      <c r="E12" s="25"/>
      <c r="F12" s="24"/>
      <c r="G12" s="25"/>
      <c r="H12" s="24"/>
      <c r="I12" s="25"/>
      <c r="J12" s="24"/>
      <c r="K12" s="25"/>
      <c r="L12" s="24"/>
      <c r="M12" s="25"/>
      <c r="N12" s="24"/>
      <c r="O12" s="25"/>
      <c r="P12" s="24"/>
      <c r="Q12" s="25"/>
      <c r="R12" s="26"/>
      <c r="S12" s="51" t="str">
        <f>IF(AND(NOT($V$4=""),OR(T12="",T12="Auswahl")),"Runden auf:","")</f>
        <v/>
      </c>
      <c r="T12" s="19" t="s">
        <v>40</v>
      </c>
      <c r="V12" s="24"/>
      <c r="W12" s="25"/>
      <c r="X12" s="24"/>
      <c r="Y12" s="25"/>
      <c r="Z12" s="24"/>
      <c r="AA12" s="25"/>
      <c r="AB12" s="24"/>
      <c r="AC12" s="25"/>
      <c r="AD12" s="24"/>
      <c r="AE12" s="25"/>
      <c r="AF12" s="24"/>
      <c r="AG12" s="25"/>
      <c r="AH12" s="24"/>
      <c r="AI12" s="25"/>
      <c r="AK12" s="51" t="str">
        <f>IF(AND(NOT($V$4=""),OR(AL12="",AL12="Auswahl")),"Runden auf:","")</f>
        <v/>
      </c>
      <c r="AL12" s="19" t="s">
        <v>38</v>
      </c>
      <c r="AN12" s="24"/>
      <c r="AO12" s="25"/>
      <c r="AP12" s="24"/>
      <c r="AQ12" s="25"/>
      <c r="AR12" s="24"/>
      <c r="AS12" s="25"/>
      <c r="AT12" s="24"/>
      <c r="AU12" s="25"/>
      <c r="AV12" s="24"/>
      <c r="AW12" s="25"/>
      <c r="AX12" s="24"/>
      <c r="AY12" s="25"/>
      <c r="AZ12" s="24"/>
      <c r="BA12" s="25"/>
      <c r="BC12" s="123"/>
      <c r="BD12" s="124"/>
    </row>
    <row r="13" spans="1:56" ht="19.5" customHeight="1" x14ac:dyDescent="0.2">
      <c r="A13" s="61"/>
      <c r="B13" s="62"/>
      <c r="D13" s="28"/>
      <c r="E13" s="35"/>
      <c r="F13" s="50"/>
      <c r="G13" s="23"/>
      <c r="H13" s="50"/>
      <c r="I13" s="23"/>
      <c r="J13" s="50"/>
      <c r="K13" s="23"/>
      <c r="L13" s="23"/>
      <c r="M13" s="35"/>
      <c r="N13" s="50"/>
      <c r="O13" s="23"/>
      <c r="P13" s="50"/>
      <c r="Q13" s="31"/>
      <c r="R13" s="26"/>
      <c r="S13" s="61"/>
      <c r="T13" s="62"/>
      <c r="V13" s="28"/>
      <c r="W13" s="35"/>
      <c r="X13" s="50"/>
      <c r="Y13" s="23"/>
      <c r="Z13" s="50"/>
      <c r="AA13" s="23"/>
      <c r="AB13" s="50"/>
      <c r="AC13" s="23"/>
      <c r="AD13" s="23"/>
      <c r="AE13" s="35"/>
      <c r="AF13" s="50"/>
      <c r="AG13" s="23"/>
      <c r="AH13" s="50"/>
      <c r="AI13" s="31"/>
      <c r="AK13" s="61"/>
      <c r="AL13" s="62"/>
      <c r="AN13" s="28"/>
      <c r="AO13" s="35"/>
      <c r="AP13" s="50"/>
      <c r="AQ13" s="23"/>
      <c r="AR13" s="50"/>
      <c r="AS13" s="23"/>
      <c r="AT13" s="50"/>
      <c r="AU13" s="23"/>
      <c r="AV13" s="23"/>
      <c r="AW13" s="35"/>
      <c r="AX13" s="50"/>
      <c r="AY13" s="23"/>
      <c r="AZ13" s="50"/>
      <c r="BA13" s="31"/>
      <c r="BC13" s="125"/>
      <c r="BD13" s="126"/>
    </row>
    <row r="14" spans="1:56" ht="20.100000000000001" customHeight="1" x14ac:dyDescent="0.2">
      <c r="A14" s="45"/>
      <c r="B14" s="36"/>
      <c r="D14" s="28"/>
      <c r="E14" s="31"/>
      <c r="F14" s="28"/>
      <c r="G14" s="27"/>
      <c r="H14" s="32"/>
      <c r="I14" s="27"/>
      <c r="J14" s="32"/>
      <c r="K14" s="27"/>
      <c r="L14" s="27"/>
      <c r="M14" s="33"/>
      <c r="N14" s="32"/>
      <c r="O14" s="27"/>
      <c r="P14" s="32"/>
      <c r="Q14" s="26"/>
      <c r="R14" s="26"/>
      <c r="S14" s="45"/>
      <c r="T14" s="36"/>
      <c r="V14" s="28"/>
      <c r="W14" s="31"/>
      <c r="X14" s="28"/>
      <c r="Y14" s="27"/>
      <c r="Z14" s="32"/>
      <c r="AA14" s="27"/>
      <c r="AB14" s="32"/>
      <c r="AC14" s="27"/>
      <c r="AD14" s="27"/>
      <c r="AE14" s="33"/>
      <c r="AF14" s="32"/>
      <c r="AG14" s="27"/>
      <c r="AH14" s="32"/>
      <c r="AI14" s="26"/>
      <c r="AK14" s="45"/>
      <c r="AL14" s="36"/>
      <c r="AN14" s="28"/>
      <c r="AO14" s="31"/>
      <c r="AP14" s="28"/>
      <c r="AQ14" s="27"/>
      <c r="AR14" s="32"/>
      <c r="AS14" s="27"/>
      <c r="AT14" s="32"/>
      <c r="AU14" s="27"/>
      <c r="AV14" s="27"/>
      <c r="AW14" s="33"/>
      <c r="AX14" s="32"/>
      <c r="AY14" s="27"/>
      <c r="AZ14" s="32"/>
      <c r="BA14" s="26"/>
      <c r="BB14" s="52"/>
      <c r="BC14" s="125"/>
      <c r="BD14" s="126"/>
    </row>
    <row r="15" spans="1:56" ht="20.100000000000001" customHeight="1" x14ac:dyDescent="0.2">
      <c r="A15" s="46"/>
      <c r="B15" s="36"/>
      <c r="D15" s="28"/>
      <c r="E15" s="29"/>
      <c r="F15" s="30"/>
      <c r="G15" s="34"/>
      <c r="H15" s="30"/>
      <c r="I15" s="34"/>
      <c r="J15" s="30"/>
      <c r="K15" s="34"/>
      <c r="L15" s="34"/>
      <c r="M15" s="29"/>
      <c r="N15" s="30"/>
      <c r="O15" s="34"/>
      <c r="P15" s="30"/>
      <c r="Q15" s="26"/>
      <c r="R15" s="26"/>
      <c r="S15" s="46"/>
      <c r="T15" s="36"/>
      <c r="V15" s="28"/>
      <c r="W15" s="29"/>
      <c r="X15" s="30"/>
      <c r="Y15" s="34"/>
      <c r="Z15" s="30"/>
      <c r="AA15" s="34"/>
      <c r="AB15" s="30"/>
      <c r="AC15" s="34"/>
      <c r="AD15" s="34"/>
      <c r="AE15" s="29"/>
      <c r="AF15" s="30"/>
      <c r="AG15" s="34"/>
      <c r="AH15" s="30"/>
      <c r="AI15" s="26"/>
      <c r="AK15" s="46"/>
      <c r="AL15" s="36"/>
      <c r="AN15" s="28"/>
      <c r="AO15" s="29"/>
      <c r="AP15" s="30"/>
      <c r="AQ15" s="34"/>
      <c r="AR15" s="30"/>
      <c r="AS15" s="34"/>
      <c r="AT15" s="30"/>
      <c r="AU15" s="34"/>
      <c r="AV15" s="34"/>
      <c r="AW15" s="29"/>
      <c r="AX15" s="30"/>
      <c r="AY15" s="34"/>
      <c r="AZ15" s="30"/>
      <c r="BA15" s="26"/>
      <c r="BC15" s="125"/>
      <c r="BD15" s="126"/>
    </row>
    <row r="16" spans="1:56" ht="20.100000000000001" customHeight="1" x14ac:dyDescent="0.2">
      <c r="A16" s="46"/>
      <c r="B16" s="36"/>
      <c r="D16" s="28"/>
      <c r="E16" s="31"/>
      <c r="F16" s="28"/>
      <c r="G16" s="26"/>
      <c r="H16" s="28"/>
      <c r="I16" s="26"/>
      <c r="J16" s="28"/>
      <c r="K16" s="26"/>
      <c r="L16" s="26"/>
      <c r="M16" s="31"/>
      <c r="N16" s="28"/>
      <c r="O16" s="26"/>
      <c r="P16" s="28"/>
      <c r="Q16" s="26"/>
      <c r="R16" s="26"/>
      <c r="S16" s="46"/>
      <c r="T16" s="36"/>
      <c r="V16" s="28"/>
      <c r="W16" s="31"/>
      <c r="X16" s="28"/>
      <c r="Y16" s="26"/>
      <c r="Z16" s="28"/>
      <c r="AA16" s="26"/>
      <c r="AB16" s="28"/>
      <c r="AC16" s="26"/>
      <c r="AD16" s="26"/>
      <c r="AE16" s="31"/>
      <c r="AF16" s="28"/>
      <c r="AG16" s="26"/>
      <c r="AH16" s="28"/>
      <c r="AI16" s="26"/>
      <c r="AK16" s="46"/>
      <c r="AL16" s="36"/>
      <c r="AN16" s="28"/>
      <c r="AO16" s="31"/>
      <c r="AP16" s="28"/>
      <c r="AQ16" s="26"/>
      <c r="AR16" s="28"/>
      <c r="AS16" s="26"/>
      <c r="AT16" s="28"/>
      <c r="AU16" s="26"/>
      <c r="AV16" s="26"/>
      <c r="AW16" s="31"/>
      <c r="AX16" s="28"/>
      <c r="AY16" s="26"/>
      <c r="AZ16" s="28"/>
      <c r="BA16" s="26"/>
      <c r="BC16" s="125"/>
      <c r="BD16" s="126"/>
    </row>
    <row r="17" spans="1:56" ht="20.100000000000001" customHeight="1" x14ac:dyDescent="0.2">
      <c r="A17" s="46"/>
      <c r="B17" s="36"/>
      <c r="D17" s="28"/>
      <c r="E17" s="29"/>
      <c r="F17" s="30"/>
      <c r="G17" s="34"/>
      <c r="H17" s="30"/>
      <c r="I17" s="34"/>
      <c r="J17" s="30"/>
      <c r="K17" s="34"/>
      <c r="L17" s="34"/>
      <c r="M17" s="29"/>
      <c r="N17" s="30"/>
      <c r="O17" s="34"/>
      <c r="P17" s="30"/>
      <c r="Q17" s="26"/>
      <c r="R17" s="26"/>
      <c r="S17" s="46"/>
      <c r="T17" s="36"/>
      <c r="V17" s="28"/>
      <c r="W17" s="29"/>
      <c r="X17" s="30"/>
      <c r="Y17" s="34"/>
      <c r="Z17" s="30"/>
      <c r="AA17" s="34"/>
      <c r="AB17" s="30"/>
      <c r="AC17" s="34"/>
      <c r="AD17" s="34"/>
      <c r="AE17" s="29"/>
      <c r="AF17" s="30"/>
      <c r="AG17" s="34"/>
      <c r="AH17" s="30"/>
      <c r="AI17" s="26"/>
      <c r="AK17" s="46"/>
      <c r="AL17" s="36"/>
      <c r="AN17" s="28"/>
      <c r="AO17" s="29"/>
      <c r="AP17" s="30"/>
      <c r="AQ17" s="34"/>
      <c r="AR17" s="30"/>
      <c r="AS17" s="34"/>
      <c r="AT17" s="30"/>
      <c r="AU17" s="34"/>
      <c r="AV17" s="34"/>
      <c r="AW17" s="29"/>
      <c r="AX17" s="30"/>
      <c r="AY17" s="34"/>
      <c r="AZ17" s="30"/>
      <c r="BA17" s="26"/>
      <c r="BC17" s="125"/>
      <c r="BD17" s="126"/>
    </row>
    <row r="18" spans="1:56" ht="20.100000000000001" customHeight="1" x14ac:dyDescent="0.2">
      <c r="A18" s="46"/>
      <c r="B18" s="36"/>
      <c r="D18" s="28"/>
      <c r="E18" s="31"/>
      <c r="F18" s="28"/>
      <c r="G18" s="26"/>
      <c r="H18" s="28"/>
      <c r="I18" s="26"/>
      <c r="J18" s="28"/>
      <c r="K18" s="26"/>
      <c r="L18" s="26"/>
      <c r="M18" s="31"/>
      <c r="N18" s="28"/>
      <c r="O18" s="26"/>
      <c r="P18" s="28"/>
      <c r="Q18" s="26"/>
      <c r="R18" s="26"/>
      <c r="S18" s="46"/>
      <c r="T18" s="36"/>
      <c r="V18" s="28"/>
      <c r="W18" s="31"/>
      <c r="X18" s="28"/>
      <c r="Y18" s="26"/>
      <c r="Z18" s="28"/>
      <c r="AA18" s="26"/>
      <c r="AB18" s="28"/>
      <c r="AC18" s="26"/>
      <c r="AD18" s="26"/>
      <c r="AE18" s="31"/>
      <c r="AF18" s="28"/>
      <c r="AG18" s="26"/>
      <c r="AH18" s="28"/>
      <c r="AI18" s="26"/>
      <c r="AK18" s="46"/>
      <c r="AL18" s="36"/>
      <c r="AN18" s="28"/>
      <c r="AO18" s="31"/>
      <c r="AP18" s="28"/>
      <c r="AQ18" s="26"/>
      <c r="AR18" s="28"/>
      <c r="AS18" s="26"/>
      <c r="AT18" s="28"/>
      <c r="AU18" s="26"/>
      <c r="AV18" s="26"/>
      <c r="AW18" s="31"/>
      <c r="AX18" s="28"/>
      <c r="AY18" s="26"/>
      <c r="AZ18" s="28"/>
      <c r="BA18" s="26"/>
      <c r="BC18" s="125"/>
      <c r="BD18" s="126"/>
    </row>
    <row r="19" spans="1:56" ht="20.100000000000001" customHeight="1" x14ac:dyDescent="0.2">
      <c r="A19" s="46"/>
      <c r="B19" s="36"/>
      <c r="D19" s="28"/>
      <c r="E19" s="29"/>
      <c r="F19" s="30"/>
      <c r="G19" s="34"/>
      <c r="H19" s="30"/>
      <c r="I19" s="34"/>
      <c r="J19" s="30"/>
      <c r="K19" s="34"/>
      <c r="L19" s="34"/>
      <c r="M19" s="29"/>
      <c r="N19" s="30"/>
      <c r="O19" s="34"/>
      <c r="P19" s="30"/>
      <c r="Q19" s="26"/>
      <c r="R19" s="26"/>
      <c r="S19" s="46"/>
      <c r="T19" s="36"/>
      <c r="V19" s="28"/>
      <c r="W19" s="29"/>
      <c r="X19" s="30"/>
      <c r="Y19" s="34"/>
      <c r="Z19" s="30"/>
      <c r="AA19" s="34"/>
      <c r="AB19" s="30"/>
      <c r="AC19" s="34"/>
      <c r="AD19" s="34"/>
      <c r="AE19" s="29"/>
      <c r="AF19" s="30"/>
      <c r="AG19" s="34"/>
      <c r="AH19" s="30"/>
      <c r="AI19" s="26"/>
      <c r="AK19" s="46"/>
      <c r="AL19" s="36"/>
      <c r="AN19" s="28"/>
      <c r="AO19" s="29"/>
      <c r="AP19" s="30"/>
      <c r="AQ19" s="34"/>
      <c r="AR19" s="30"/>
      <c r="AS19" s="34"/>
      <c r="AT19" s="30"/>
      <c r="AU19" s="34"/>
      <c r="AV19" s="34"/>
      <c r="AW19" s="29"/>
      <c r="AX19" s="30"/>
      <c r="AY19" s="34"/>
      <c r="AZ19" s="30"/>
      <c r="BA19" s="26"/>
      <c r="BC19" s="125"/>
      <c r="BD19" s="126"/>
    </row>
    <row r="20" spans="1:56" ht="20.100000000000001" customHeight="1" x14ac:dyDescent="0.2">
      <c r="A20" s="46"/>
      <c r="B20" s="36"/>
      <c r="D20" s="28"/>
      <c r="E20" s="31"/>
      <c r="F20" s="28"/>
      <c r="G20" s="26"/>
      <c r="H20" s="28"/>
      <c r="I20" s="26"/>
      <c r="J20" s="28"/>
      <c r="K20" s="26"/>
      <c r="L20" s="26"/>
      <c r="M20" s="31"/>
      <c r="N20" s="28"/>
      <c r="O20" s="26"/>
      <c r="P20" s="28"/>
      <c r="Q20" s="26"/>
      <c r="R20" s="26"/>
      <c r="S20" s="46"/>
      <c r="T20" s="36"/>
      <c r="V20" s="28"/>
      <c r="W20" s="31"/>
      <c r="X20" s="28"/>
      <c r="Y20" s="26"/>
      <c r="Z20" s="28"/>
      <c r="AA20" s="26"/>
      <c r="AB20" s="28"/>
      <c r="AC20" s="26"/>
      <c r="AD20" s="26"/>
      <c r="AE20" s="31"/>
      <c r="AF20" s="28"/>
      <c r="AG20" s="26"/>
      <c r="AH20" s="28"/>
      <c r="AI20" s="26"/>
      <c r="AK20" s="46"/>
      <c r="AL20" s="36"/>
      <c r="AN20" s="28"/>
      <c r="AO20" s="31"/>
      <c r="AP20" s="28"/>
      <c r="AQ20" s="26"/>
      <c r="AR20" s="28"/>
      <c r="AS20" s="26"/>
      <c r="AT20" s="28"/>
      <c r="AU20" s="26"/>
      <c r="AV20" s="26"/>
      <c r="AW20" s="31"/>
      <c r="AX20" s="28"/>
      <c r="AY20" s="26"/>
      <c r="AZ20" s="28"/>
      <c r="BA20" s="26"/>
      <c r="BC20" s="125"/>
      <c r="BD20" s="126"/>
    </row>
    <row r="21" spans="1:56" ht="20.100000000000001" customHeight="1" x14ac:dyDescent="0.2">
      <c r="A21" s="46"/>
      <c r="B21" s="36"/>
      <c r="D21" s="28"/>
      <c r="E21" s="29"/>
      <c r="F21" s="30"/>
      <c r="G21" s="34"/>
      <c r="H21" s="30"/>
      <c r="I21" s="34"/>
      <c r="J21" s="30"/>
      <c r="K21" s="34"/>
      <c r="L21" s="34"/>
      <c r="M21" s="29"/>
      <c r="N21" s="30"/>
      <c r="O21" s="34"/>
      <c r="P21" s="30"/>
      <c r="Q21" s="26"/>
      <c r="R21" s="26"/>
      <c r="S21" s="46"/>
      <c r="T21" s="36"/>
      <c r="V21" s="28"/>
      <c r="W21" s="29"/>
      <c r="X21" s="30"/>
      <c r="Y21" s="34"/>
      <c r="Z21" s="30"/>
      <c r="AA21" s="34"/>
      <c r="AB21" s="30"/>
      <c r="AC21" s="34"/>
      <c r="AD21" s="34"/>
      <c r="AE21" s="29"/>
      <c r="AF21" s="30"/>
      <c r="AG21" s="34"/>
      <c r="AH21" s="30"/>
      <c r="AI21" s="26"/>
      <c r="AK21" s="46"/>
      <c r="AL21" s="36"/>
      <c r="AN21" s="28"/>
      <c r="AO21" s="29"/>
      <c r="AP21" s="30"/>
      <c r="AQ21" s="34"/>
      <c r="AR21" s="30"/>
      <c r="AS21" s="34"/>
      <c r="AT21" s="30"/>
      <c r="AU21" s="34"/>
      <c r="AV21" s="34"/>
      <c r="AW21" s="29"/>
      <c r="AX21" s="30"/>
      <c r="AY21" s="34"/>
      <c r="AZ21" s="30"/>
      <c r="BA21" s="26"/>
      <c r="BC21" s="125"/>
      <c r="BD21" s="126"/>
    </row>
    <row r="22" spans="1:56" ht="20.100000000000001" customHeight="1" x14ac:dyDescent="0.2">
      <c r="A22" s="46"/>
      <c r="B22" s="36"/>
      <c r="D22" s="28"/>
      <c r="E22" s="31"/>
      <c r="F22" s="28"/>
      <c r="G22" s="26"/>
      <c r="H22" s="28"/>
      <c r="I22" s="26"/>
      <c r="J22" s="28"/>
      <c r="K22" s="26"/>
      <c r="L22" s="26"/>
      <c r="M22" s="31"/>
      <c r="N22" s="28"/>
      <c r="O22" s="26"/>
      <c r="P22" s="28"/>
      <c r="Q22" s="26"/>
      <c r="R22" s="26"/>
      <c r="S22" s="46"/>
      <c r="T22" s="36"/>
      <c r="V22" s="28"/>
      <c r="W22" s="31"/>
      <c r="X22" s="28"/>
      <c r="Y22" s="26"/>
      <c r="Z22" s="28"/>
      <c r="AA22" s="26"/>
      <c r="AB22" s="28"/>
      <c r="AC22" s="26"/>
      <c r="AD22" s="26"/>
      <c r="AE22" s="31"/>
      <c r="AF22" s="28"/>
      <c r="AG22" s="26"/>
      <c r="AH22" s="28"/>
      <c r="AI22" s="26"/>
      <c r="AK22" s="46"/>
      <c r="AL22" s="36"/>
      <c r="AN22" s="28"/>
      <c r="AO22" s="31"/>
      <c r="AP22" s="28"/>
      <c r="AQ22" s="26"/>
      <c r="AR22" s="28"/>
      <c r="AS22" s="26"/>
      <c r="AT22" s="28"/>
      <c r="AU22" s="26"/>
      <c r="AV22" s="26"/>
      <c r="AW22" s="31"/>
      <c r="AX22" s="28"/>
      <c r="AY22" s="26"/>
      <c r="AZ22" s="28"/>
      <c r="BA22" s="26"/>
      <c r="BC22" s="125"/>
      <c r="BD22" s="126"/>
    </row>
    <row r="23" spans="1:56" ht="20.100000000000001" customHeight="1" x14ac:dyDescent="0.2">
      <c r="A23" s="46"/>
      <c r="B23" s="36"/>
      <c r="D23" s="28"/>
      <c r="E23" s="29"/>
      <c r="F23" s="30"/>
      <c r="G23" s="34"/>
      <c r="H23" s="30"/>
      <c r="I23" s="34"/>
      <c r="J23" s="30"/>
      <c r="K23" s="34"/>
      <c r="L23" s="34"/>
      <c r="M23" s="29"/>
      <c r="N23" s="30"/>
      <c r="O23" s="34"/>
      <c r="P23" s="30"/>
      <c r="Q23" s="26"/>
      <c r="R23" s="26"/>
      <c r="S23" s="46"/>
      <c r="T23" s="36"/>
      <c r="V23" s="28"/>
      <c r="W23" s="29"/>
      <c r="X23" s="30"/>
      <c r="Y23" s="34"/>
      <c r="Z23" s="30"/>
      <c r="AA23" s="34"/>
      <c r="AB23" s="30"/>
      <c r="AC23" s="34"/>
      <c r="AD23" s="34"/>
      <c r="AE23" s="29"/>
      <c r="AF23" s="30"/>
      <c r="AG23" s="34"/>
      <c r="AH23" s="30"/>
      <c r="AI23" s="26"/>
      <c r="AK23" s="46"/>
      <c r="AL23" s="36"/>
      <c r="AN23" s="28"/>
      <c r="AO23" s="29"/>
      <c r="AP23" s="30"/>
      <c r="AQ23" s="34"/>
      <c r="AR23" s="30"/>
      <c r="AS23" s="34"/>
      <c r="AT23" s="30"/>
      <c r="AU23" s="34"/>
      <c r="AV23" s="34"/>
      <c r="AW23" s="29"/>
      <c r="AX23" s="30"/>
      <c r="AY23" s="34"/>
      <c r="AZ23" s="30"/>
      <c r="BA23" s="26"/>
      <c r="BC23" s="125"/>
      <c r="BD23" s="126"/>
    </row>
    <row r="24" spans="1:56" ht="20.100000000000001" customHeight="1" x14ac:dyDescent="0.2">
      <c r="A24" s="46"/>
      <c r="B24" s="36"/>
      <c r="D24" s="28"/>
      <c r="E24" s="31"/>
      <c r="F24" s="28"/>
      <c r="G24" s="26"/>
      <c r="H24" s="28"/>
      <c r="I24" s="26"/>
      <c r="J24" s="28"/>
      <c r="K24" s="26"/>
      <c r="L24" s="26"/>
      <c r="M24" s="31"/>
      <c r="N24" s="28"/>
      <c r="O24" s="26"/>
      <c r="P24" s="28"/>
      <c r="Q24" s="26"/>
      <c r="R24" s="26"/>
      <c r="S24" s="46"/>
      <c r="T24" s="36"/>
      <c r="V24" s="28"/>
      <c r="W24" s="31"/>
      <c r="X24" s="28"/>
      <c r="Y24" s="26"/>
      <c r="Z24" s="28"/>
      <c r="AA24" s="26"/>
      <c r="AB24" s="28"/>
      <c r="AC24" s="26"/>
      <c r="AD24" s="26"/>
      <c r="AE24" s="31"/>
      <c r="AF24" s="28"/>
      <c r="AG24" s="26"/>
      <c r="AH24" s="28"/>
      <c r="AI24" s="26"/>
      <c r="AK24" s="46"/>
      <c r="AL24" s="36"/>
      <c r="AN24" s="28"/>
      <c r="AO24" s="31"/>
      <c r="AP24" s="28"/>
      <c r="AQ24" s="26"/>
      <c r="AR24" s="28"/>
      <c r="AS24" s="26"/>
      <c r="AT24" s="28"/>
      <c r="AU24" s="26"/>
      <c r="AV24" s="26"/>
      <c r="AW24" s="31"/>
      <c r="AX24" s="28"/>
      <c r="AY24" s="26"/>
      <c r="AZ24" s="28"/>
      <c r="BA24" s="26"/>
      <c r="BC24" s="125"/>
      <c r="BD24" s="126"/>
    </row>
    <row r="25" spans="1:56" ht="20.100000000000001" customHeight="1" x14ac:dyDescent="0.2">
      <c r="A25" s="46"/>
      <c r="B25" s="36"/>
      <c r="D25" s="28"/>
      <c r="E25" s="29"/>
      <c r="F25" s="30"/>
      <c r="G25" s="34"/>
      <c r="H25" s="30"/>
      <c r="I25" s="34"/>
      <c r="J25" s="30"/>
      <c r="K25" s="34"/>
      <c r="L25" s="34"/>
      <c r="M25" s="29"/>
      <c r="N25" s="30"/>
      <c r="O25" s="34"/>
      <c r="P25" s="30"/>
      <c r="Q25" s="26"/>
      <c r="R25" s="26"/>
      <c r="S25" s="46"/>
      <c r="T25" s="36"/>
      <c r="V25" s="28"/>
      <c r="W25" s="29"/>
      <c r="X25" s="30"/>
      <c r="Y25" s="34"/>
      <c r="Z25" s="30"/>
      <c r="AA25" s="34"/>
      <c r="AB25" s="30"/>
      <c r="AC25" s="34"/>
      <c r="AD25" s="34"/>
      <c r="AE25" s="29"/>
      <c r="AF25" s="30"/>
      <c r="AG25" s="34"/>
      <c r="AH25" s="30"/>
      <c r="AI25" s="26"/>
      <c r="AK25" s="46"/>
      <c r="AL25" s="36"/>
      <c r="AN25" s="28"/>
      <c r="AO25" s="29"/>
      <c r="AP25" s="30"/>
      <c r="AQ25" s="34"/>
      <c r="AR25" s="30"/>
      <c r="AS25" s="34"/>
      <c r="AT25" s="30"/>
      <c r="AU25" s="34"/>
      <c r="AV25" s="34"/>
      <c r="AW25" s="29"/>
      <c r="AX25" s="30"/>
      <c r="AY25" s="34"/>
      <c r="AZ25" s="30"/>
      <c r="BA25" s="26"/>
      <c r="BC25" s="125"/>
      <c r="BD25" s="126"/>
    </row>
    <row r="26" spans="1:56" ht="20.100000000000001" customHeight="1" x14ac:dyDescent="0.2">
      <c r="A26" s="46"/>
      <c r="B26" s="36"/>
      <c r="D26" s="28"/>
      <c r="E26" s="29"/>
      <c r="F26" s="30"/>
      <c r="G26" s="34"/>
      <c r="H26" s="30"/>
      <c r="I26" s="34"/>
      <c r="J26" s="30"/>
      <c r="K26" s="34"/>
      <c r="L26" s="34"/>
      <c r="M26" s="29"/>
      <c r="N26" s="30"/>
      <c r="O26" s="34"/>
      <c r="P26" s="30"/>
      <c r="Q26" s="26"/>
      <c r="R26" s="26"/>
      <c r="S26" s="46"/>
      <c r="T26" s="36"/>
      <c r="V26" s="28"/>
      <c r="W26" s="29"/>
      <c r="X26" s="30"/>
      <c r="Y26" s="34"/>
      <c r="Z26" s="30"/>
      <c r="AA26" s="34"/>
      <c r="AB26" s="30"/>
      <c r="AC26" s="34"/>
      <c r="AD26" s="34"/>
      <c r="AE26" s="29"/>
      <c r="AF26" s="30"/>
      <c r="AG26" s="34"/>
      <c r="AH26" s="30"/>
      <c r="AI26" s="26"/>
      <c r="AK26" s="46"/>
      <c r="AL26" s="36"/>
      <c r="AN26" s="28"/>
      <c r="AO26" s="29"/>
      <c r="AP26" s="30"/>
      <c r="AQ26" s="34"/>
      <c r="AR26" s="30"/>
      <c r="AS26" s="34"/>
      <c r="AT26" s="30"/>
      <c r="AU26" s="34"/>
      <c r="AV26" s="34"/>
      <c r="AW26" s="29"/>
      <c r="AX26" s="30"/>
      <c r="AY26" s="34"/>
      <c r="AZ26" s="30"/>
      <c r="BA26" s="26"/>
      <c r="BC26" s="125"/>
      <c r="BD26" s="126"/>
    </row>
    <row r="27" spans="1:56" ht="20.100000000000001" customHeight="1" x14ac:dyDescent="0.2">
      <c r="A27" s="46"/>
      <c r="B27" s="36"/>
      <c r="D27" s="28"/>
      <c r="E27" s="31"/>
      <c r="F27" s="28"/>
      <c r="G27" s="26"/>
      <c r="H27" s="28"/>
      <c r="I27" s="26"/>
      <c r="J27" s="28"/>
      <c r="K27" s="26"/>
      <c r="L27" s="26"/>
      <c r="M27" s="31"/>
      <c r="N27" s="28"/>
      <c r="O27" s="26"/>
      <c r="P27" s="28"/>
      <c r="Q27" s="26"/>
      <c r="R27" s="26"/>
      <c r="S27" s="46"/>
      <c r="T27" s="36"/>
      <c r="V27" s="28"/>
      <c r="W27" s="31"/>
      <c r="X27" s="28"/>
      <c r="Y27" s="26"/>
      <c r="Z27" s="28"/>
      <c r="AA27" s="26"/>
      <c r="AB27" s="28"/>
      <c r="AC27" s="26"/>
      <c r="AD27" s="26"/>
      <c r="AE27" s="31"/>
      <c r="AF27" s="28"/>
      <c r="AG27" s="26"/>
      <c r="AH27" s="28"/>
      <c r="AI27" s="26"/>
      <c r="AK27" s="46"/>
      <c r="AL27" s="36"/>
      <c r="AN27" s="28"/>
      <c r="AO27" s="31"/>
      <c r="AP27" s="28"/>
      <c r="AQ27" s="26"/>
      <c r="AR27" s="28"/>
      <c r="AS27" s="26"/>
      <c r="AT27" s="28"/>
      <c r="AU27" s="26"/>
      <c r="AV27" s="26"/>
      <c r="AW27" s="31"/>
      <c r="AX27" s="28"/>
      <c r="AY27" s="26"/>
      <c r="AZ27" s="28"/>
      <c r="BA27" s="26"/>
      <c r="BC27" s="125"/>
      <c r="BD27" s="126"/>
    </row>
    <row r="28" spans="1:56" ht="20.100000000000001" customHeight="1" x14ac:dyDescent="0.2">
      <c r="A28" s="46"/>
      <c r="B28" s="36"/>
      <c r="D28" s="28"/>
      <c r="E28" s="29"/>
      <c r="F28" s="30"/>
      <c r="G28" s="34"/>
      <c r="H28" s="30"/>
      <c r="I28" s="34"/>
      <c r="J28" s="30"/>
      <c r="K28" s="34"/>
      <c r="L28" s="34"/>
      <c r="M28" s="29"/>
      <c r="N28" s="30"/>
      <c r="O28" s="34"/>
      <c r="P28" s="30"/>
      <c r="Q28" s="26"/>
      <c r="R28" s="26"/>
      <c r="S28" s="46"/>
      <c r="T28" s="36"/>
      <c r="V28" s="28"/>
      <c r="W28" s="29"/>
      <c r="X28" s="30"/>
      <c r="Y28" s="34"/>
      <c r="Z28" s="30"/>
      <c r="AA28" s="34"/>
      <c r="AB28" s="30"/>
      <c r="AC28" s="34"/>
      <c r="AD28" s="34"/>
      <c r="AE28" s="29"/>
      <c r="AF28" s="30"/>
      <c r="AG28" s="34"/>
      <c r="AH28" s="30"/>
      <c r="AI28" s="26"/>
      <c r="AK28" s="46"/>
      <c r="AL28" s="36"/>
      <c r="AN28" s="28"/>
      <c r="AO28" s="29"/>
      <c r="AP28" s="30"/>
      <c r="AQ28" s="34"/>
      <c r="AR28" s="30"/>
      <c r="AS28" s="34"/>
      <c r="AT28" s="30"/>
      <c r="AU28" s="34"/>
      <c r="AV28" s="34"/>
      <c r="AW28" s="29"/>
      <c r="AX28" s="30"/>
      <c r="AY28" s="34"/>
      <c r="AZ28" s="30"/>
      <c r="BA28" s="26"/>
      <c r="BC28" s="125"/>
      <c r="BD28" s="126"/>
    </row>
    <row r="29" spans="1:56" ht="20.100000000000001" customHeight="1" x14ac:dyDescent="0.2">
      <c r="A29" s="46"/>
      <c r="B29" s="36"/>
      <c r="D29" s="28"/>
      <c r="E29" s="29"/>
      <c r="F29" s="30"/>
      <c r="G29" s="34"/>
      <c r="H29" s="30"/>
      <c r="I29" s="34"/>
      <c r="J29" s="30"/>
      <c r="K29" s="34"/>
      <c r="L29" s="34"/>
      <c r="M29" s="29"/>
      <c r="N29" s="30"/>
      <c r="O29" s="34"/>
      <c r="P29" s="30"/>
      <c r="Q29" s="26"/>
      <c r="R29" s="26"/>
      <c r="S29" s="46"/>
      <c r="T29" s="36"/>
      <c r="V29" s="28"/>
      <c r="W29" s="29"/>
      <c r="X29" s="30"/>
      <c r="Y29" s="34"/>
      <c r="Z29" s="30"/>
      <c r="AA29" s="34"/>
      <c r="AB29" s="30"/>
      <c r="AC29" s="34"/>
      <c r="AD29" s="34"/>
      <c r="AE29" s="29"/>
      <c r="AF29" s="30"/>
      <c r="AG29" s="34"/>
      <c r="AH29" s="30"/>
      <c r="AI29" s="26"/>
      <c r="AK29" s="46"/>
      <c r="AL29" s="36"/>
      <c r="AN29" s="28"/>
      <c r="AO29" s="29"/>
      <c r="AP29" s="30"/>
      <c r="AQ29" s="34"/>
      <c r="AR29" s="30"/>
      <c r="AS29" s="34"/>
      <c r="AT29" s="30"/>
      <c r="AU29" s="34"/>
      <c r="AV29" s="34"/>
      <c r="AW29" s="29"/>
      <c r="AX29" s="30"/>
      <c r="AY29" s="34"/>
      <c r="AZ29" s="30"/>
      <c r="BA29" s="26"/>
      <c r="BC29" s="125"/>
      <c r="BD29" s="126"/>
    </row>
    <row r="30" spans="1:56" ht="20.100000000000001" customHeight="1" x14ac:dyDescent="0.2">
      <c r="A30" s="46"/>
      <c r="B30" s="36"/>
      <c r="D30" s="28"/>
      <c r="E30" s="31"/>
      <c r="F30" s="28"/>
      <c r="G30" s="26"/>
      <c r="H30" s="28"/>
      <c r="I30" s="26"/>
      <c r="J30" s="28"/>
      <c r="K30" s="26"/>
      <c r="L30" s="26"/>
      <c r="M30" s="31"/>
      <c r="N30" s="28"/>
      <c r="O30" s="26"/>
      <c r="P30" s="28"/>
      <c r="Q30" s="26"/>
      <c r="R30" s="26"/>
      <c r="S30" s="46"/>
      <c r="T30" s="36"/>
      <c r="V30" s="28"/>
      <c r="W30" s="31"/>
      <c r="X30" s="28"/>
      <c r="Y30" s="26"/>
      <c r="Z30" s="28"/>
      <c r="AA30" s="26"/>
      <c r="AB30" s="28"/>
      <c r="AC30" s="26"/>
      <c r="AD30" s="26"/>
      <c r="AE30" s="31"/>
      <c r="AF30" s="28"/>
      <c r="AG30" s="26"/>
      <c r="AH30" s="28"/>
      <c r="AI30" s="26"/>
      <c r="AK30" s="46"/>
      <c r="AL30" s="36"/>
      <c r="AN30" s="28"/>
      <c r="AO30" s="31"/>
      <c r="AP30" s="28"/>
      <c r="AQ30" s="26"/>
      <c r="AR30" s="28"/>
      <c r="AS30" s="26"/>
      <c r="AT30" s="28"/>
      <c r="AU30" s="26"/>
      <c r="AV30" s="26"/>
      <c r="AW30" s="31"/>
      <c r="AX30" s="28"/>
      <c r="AY30" s="26"/>
      <c r="AZ30" s="28"/>
      <c r="BA30" s="26"/>
      <c r="BC30" s="125"/>
      <c r="BD30" s="126"/>
    </row>
    <row r="31" spans="1:56" ht="20.100000000000001" customHeight="1" x14ac:dyDescent="0.2">
      <c r="A31" s="46"/>
      <c r="B31" s="36"/>
      <c r="D31" s="28"/>
      <c r="E31" s="29"/>
      <c r="F31" s="30"/>
      <c r="G31" s="34"/>
      <c r="H31" s="30"/>
      <c r="I31" s="34"/>
      <c r="J31" s="30"/>
      <c r="K31" s="34"/>
      <c r="L31" s="34"/>
      <c r="M31" s="29"/>
      <c r="N31" s="30"/>
      <c r="O31" s="34"/>
      <c r="P31" s="30"/>
      <c r="Q31" s="26"/>
      <c r="R31" s="26"/>
      <c r="S31" s="46"/>
      <c r="T31" s="36"/>
      <c r="V31" s="28"/>
      <c r="W31" s="29"/>
      <c r="X31" s="30"/>
      <c r="Y31" s="34"/>
      <c r="Z31" s="30"/>
      <c r="AA31" s="34"/>
      <c r="AB31" s="30"/>
      <c r="AC31" s="34"/>
      <c r="AD31" s="34"/>
      <c r="AE31" s="29"/>
      <c r="AF31" s="30"/>
      <c r="AG31" s="34"/>
      <c r="AH31" s="30"/>
      <c r="AI31" s="26"/>
      <c r="AK31" s="46"/>
      <c r="AL31" s="36"/>
      <c r="AN31" s="28"/>
      <c r="AO31" s="29"/>
      <c r="AP31" s="30"/>
      <c r="AQ31" s="34"/>
      <c r="AR31" s="30"/>
      <c r="AS31" s="34"/>
      <c r="AT31" s="30"/>
      <c r="AU31" s="34"/>
      <c r="AV31" s="34"/>
      <c r="AW31" s="29"/>
      <c r="AX31" s="30"/>
      <c r="AY31" s="34"/>
      <c r="AZ31" s="30"/>
      <c r="BA31" s="26"/>
      <c r="BC31" s="125"/>
      <c r="BD31" s="126"/>
    </row>
    <row r="32" spans="1:56" ht="20.100000000000001" customHeight="1" x14ac:dyDescent="0.2">
      <c r="A32" s="46"/>
      <c r="B32" s="36"/>
      <c r="D32" s="28"/>
      <c r="E32" s="31"/>
      <c r="F32" s="28"/>
      <c r="G32" s="26"/>
      <c r="H32" s="28"/>
      <c r="I32" s="26"/>
      <c r="J32" s="28"/>
      <c r="K32" s="26"/>
      <c r="L32" s="26"/>
      <c r="M32" s="31"/>
      <c r="N32" s="28"/>
      <c r="O32" s="26"/>
      <c r="P32" s="28"/>
      <c r="Q32" s="26"/>
      <c r="R32" s="26"/>
      <c r="S32" s="46"/>
      <c r="T32" s="36"/>
      <c r="V32" s="28"/>
      <c r="W32" s="31"/>
      <c r="X32" s="28"/>
      <c r="Y32" s="26"/>
      <c r="Z32" s="28"/>
      <c r="AA32" s="26"/>
      <c r="AB32" s="28"/>
      <c r="AC32" s="26"/>
      <c r="AD32" s="26"/>
      <c r="AE32" s="31"/>
      <c r="AF32" s="28"/>
      <c r="AG32" s="26"/>
      <c r="AH32" s="28"/>
      <c r="AI32" s="26"/>
      <c r="AK32" s="46"/>
      <c r="AL32" s="36"/>
      <c r="AN32" s="28"/>
      <c r="AO32" s="31"/>
      <c r="AP32" s="28"/>
      <c r="AQ32" s="26"/>
      <c r="AR32" s="28"/>
      <c r="AS32" s="26"/>
      <c r="AT32" s="28"/>
      <c r="AU32" s="26"/>
      <c r="AV32" s="26"/>
      <c r="AW32" s="31"/>
      <c r="AX32" s="28"/>
      <c r="AY32" s="26"/>
      <c r="AZ32" s="28"/>
      <c r="BA32" s="26"/>
      <c r="BC32" s="125"/>
      <c r="BD32" s="126"/>
    </row>
    <row r="33" spans="1:56" ht="20.100000000000001" customHeight="1" x14ac:dyDescent="0.2">
      <c r="A33" s="46"/>
      <c r="B33" s="36"/>
      <c r="D33" s="28"/>
      <c r="E33" s="29"/>
      <c r="F33" s="30"/>
      <c r="G33" s="34"/>
      <c r="H33" s="30"/>
      <c r="I33" s="34"/>
      <c r="J33" s="30"/>
      <c r="K33" s="34"/>
      <c r="L33" s="34"/>
      <c r="M33" s="29"/>
      <c r="N33" s="30"/>
      <c r="O33" s="34"/>
      <c r="P33" s="30"/>
      <c r="Q33" s="26"/>
      <c r="R33" s="26"/>
      <c r="S33" s="46"/>
      <c r="T33" s="36"/>
      <c r="V33" s="28"/>
      <c r="W33" s="29"/>
      <c r="X33" s="30"/>
      <c r="Y33" s="34"/>
      <c r="Z33" s="30"/>
      <c r="AA33" s="34"/>
      <c r="AB33" s="30"/>
      <c r="AC33" s="34"/>
      <c r="AD33" s="34"/>
      <c r="AE33" s="29"/>
      <c r="AF33" s="30"/>
      <c r="AG33" s="34"/>
      <c r="AH33" s="30"/>
      <c r="AI33" s="26"/>
      <c r="AK33" s="46"/>
      <c r="AL33" s="36"/>
      <c r="AN33" s="28"/>
      <c r="AO33" s="29"/>
      <c r="AP33" s="30"/>
      <c r="AQ33" s="34"/>
      <c r="AR33" s="30"/>
      <c r="AS33" s="34"/>
      <c r="AT33" s="30"/>
      <c r="AU33" s="34"/>
      <c r="AV33" s="34"/>
      <c r="AW33" s="29"/>
      <c r="AX33" s="30"/>
      <c r="AY33" s="34"/>
      <c r="AZ33" s="30"/>
      <c r="BA33" s="26"/>
      <c r="BC33" s="125"/>
      <c r="BD33" s="126"/>
    </row>
    <row r="34" spans="1:56" ht="20.100000000000001" customHeight="1" x14ac:dyDescent="0.2">
      <c r="A34" s="46"/>
      <c r="B34" s="36"/>
      <c r="D34" s="28"/>
      <c r="E34" s="35"/>
      <c r="F34" s="28"/>
      <c r="G34" s="26"/>
      <c r="H34" s="28"/>
      <c r="I34" s="26"/>
      <c r="J34" s="28"/>
      <c r="K34" s="26"/>
      <c r="L34" s="26"/>
      <c r="M34" s="31"/>
      <c r="N34" s="28"/>
      <c r="O34" s="26"/>
      <c r="P34" s="28"/>
      <c r="Q34" s="26"/>
      <c r="R34" s="26"/>
      <c r="S34" s="46"/>
      <c r="T34" s="36"/>
      <c r="V34" s="28"/>
      <c r="W34" s="35"/>
      <c r="X34" s="28"/>
      <c r="Y34" s="26"/>
      <c r="Z34" s="28"/>
      <c r="AA34" s="26"/>
      <c r="AB34" s="28"/>
      <c r="AC34" s="26"/>
      <c r="AD34" s="26"/>
      <c r="AE34" s="31"/>
      <c r="AF34" s="28"/>
      <c r="AG34" s="26"/>
      <c r="AH34" s="28"/>
      <c r="AI34" s="26"/>
      <c r="AK34" s="46"/>
      <c r="AL34" s="36"/>
      <c r="AN34" s="28"/>
      <c r="AO34" s="35"/>
      <c r="AP34" s="28"/>
      <c r="AQ34" s="26"/>
      <c r="AR34" s="28"/>
      <c r="AS34" s="26"/>
      <c r="AT34" s="28"/>
      <c r="AU34" s="26"/>
      <c r="AV34" s="26"/>
      <c r="AW34" s="31"/>
      <c r="AX34" s="28"/>
      <c r="AY34" s="26"/>
      <c r="AZ34" s="28"/>
      <c r="BA34" s="26"/>
      <c r="BC34" s="125"/>
      <c r="BD34" s="126"/>
    </row>
    <row r="35" spans="1:56" ht="20.100000000000001" customHeight="1" x14ac:dyDescent="0.2">
      <c r="A35" s="46"/>
      <c r="B35" s="36"/>
      <c r="D35" s="28"/>
      <c r="E35" s="31"/>
      <c r="F35" s="30"/>
      <c r="G35" s="34"/>
      <c r="H35" s="30"/>
      <c r="I35" s="34"/>
      <c r="J35" s="30"/>
      <c r="K35" s="34"/>
      <c r="L35" s="34"/>
      <c r="M35" s="29"/>
      <c r="N35" s="30"/>
      <c r="O35" s="34"/>
      <c r="P35" s="30"/>
      <c r="Q35" s="26"/>
      <c r="R35" s="26"/>
      <c r="S35" s="46"/>
      <c r="T35" s="36"/>
      <c r="V35" s="28"/>
      <c r="W35" s="31"/>
      <c r="X35" s="30"/>
      <c r="Y35" s="34"/>
      <c r="Z35" s="30"/>
      <c r="AA35" s="34"/>
      <c r="AB35" s="30"/>
      <c r="AC35" s="34"/>
      <c r="AD35" s="34"/>
      <c r="AE35" s="29"/>
      <c r="AF35" s="30"/>
      <c r="AG35" s="34"/>
      <c r="AH35" s="30"/>
      <c r="AI35" s="26"/>
      <c r="AK35" s="46"/>
      <c r="AL35" s="36"/>
      <c r="AN35" s="28"/>
      <c r="AO35" s="31"/>
      <c r="AP35" s="30"/>
      <c r="AQ35" s="34"/>
      <c r="AR35" s="30"/>
      <c r="AS35" s="34"/>
      <c r="AT35" s="30"/>
      <c r="AU35" s="34"/>
      <c r="AV35" s="34"/>
      <c r="AW35" s="29"/>
      <c r="AX35" s="30"/>
      <c r="AY35" s="34"/>
      <c r="AZ35" s="30"/>
      <c r="BA35" s="26"/>
      <c r="BC35" s="125"/>
      <c r="BD35" s="126"/>
    </row>
    <row r="36" spans="1:56" ht="20.100000000000001" customHeight="1" x14ac:dyDescent="0.2">
      <c r="A36" s="46"/>
      <c r="B36" s="36"/>
      <c r="D36" s="28"/>
      <c r="E36" s="33"/>
      <c r="F36" s="28"/>
      <c r="G36" s="26"/>
      <c r="H36" s="28"/>
      <c r="I36" s="26"/>
      <c r="J36" s="28"/>
      <c r="K36" s="26"/>
      <c r="L36" s="26"/>
      <c r="M36" s="31"/>
      <c r="N36" s="28"/>
      <c r="O36" s="26"/>
      <c r="P36" s="28"/>
      <c r="Q36" s="26"/>
      <c r="R36" s="26"/>
      <c r="S36" s="46"/>
      <c r="T36" s="36"/>
      <c r="V36" s="28"/>
      <c r="W36" s="33"/>
      <c r="X36" s="28"/>
      <c r="Y36" s="26"/>
      <c r="Z36" s="28"/>
      <c r="AA36" s="26"/>
      <c r="AB36" s="28"/>
      <c r="AC36" s="26"/>
      <c r="AD36" s="26"/>
      <c r="AE36" s="31"/>
      <c r="AF36" s="28"/>
      <c r="AG36" s="26"/>
      <c r="AH36" s="28"/>
      <c r="AI36" s="26"/>
      <c r="AK36" s="46"/>
      <c r="AL36" s="36"/>
      <c r="AN36" s="28"/>
      <c r="AO36" s="33"/>
      <c r="AP36" s="28"/>
      <c r="AQ36" s="26"/>
      <c r="AR36" s="28"/>
      <c r="AS36" s="26"/>
      <c r="AT36" s="28"/>
      <c r="AU36" s="26"/>
      <c r="AV36" s="26"/>
      <c r="AW36" s="31"/>
      <c r="AX36" s="28"/>
      <c r="AY36" s="26"/>
      <c r="AZ36" s="28"/>
      <c r="BA36" s="26"/>
      <c r="BC36" s="125"/>
      <c r="BD36" s="126"/>
    </row>
    <row r="37" spans="1:56" ht="20.100000000000001" customHeight="1" x14ac:dyDescent="0.2">
      <c r="A37" s="46"/>
      <c r="B37" s="36"/>
      <c r="D37" s="28"/>
      <c r="E37" s="29"/>
      <c r="F37" s="30"/>
      <c r="G37" s="34"/>
      <c r="H37" s="30"/>
      <c r="I37" s="34"/>
      <c r="J37" s="30"/>
      <c r="K37" s="34"/>
      <c r="L37" s="34"/>
      <c r="M37" s="29"/>
      <c r="N37" s="30"/>
      <c r="O37" s="34"/>
      <c r="P37" s="30"/>
      <c r="Q37" s="26"/>
      <c r="R37" s="26"/>
      <c r="S37" s="46"/>
      <c r="T37" s="36"/>
      <c r="V37" s="28"/>
      <c r="W37" s="29"/>
      <c r="X37" s="30"/>
      <c r="Y37" s="34"/>
      <c r="Z37" s="30"/>
      <c r="AA37" s="34"/>
      <c r="AB37" s="30"/>
      <c r="AC37" s="34"/>
      <c r="AD37" s="34"/>
      <c r="AE37" s="29"/>
      <c r="AF37" s="30"/>
      <c r="AG37" s="34"/>
      <c r="AH37" s="30"/>
      <c r="AI37" s="26"/>
      <c r="AK37" s="46"/>
      <c r="AL37" s="36"/>
      <c r="AN37" s="28"/>
      <c r="AO37" s="29"/>
      <c r="AP37" s="30"/>
      <c r="AQ37" s="34"/>
      <c r="AR37" s="30"/>
      <c r="AS37" s="34"/>
      <c r="AT37" s="30"/>
      <c r="AU37" s="34"/>
      <c r="AV37" s="34"/>
      <c r="AW37" s="29"/>
      <c r="AX37" s="30"/>
      <c r="AY37" s="34"/>
      <c r="AZ37" s="30"/>
      <c r="BA37" s="26"/>
      <c r="BC37" s="125"/>
      <c r="BD37" s="126"/>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row r="39" spans="1:56" ht="3.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row>
    <row r="40" spans="1:56" ht="4.5" customHeight="1" x14ac:dyDescent="0.2"/>
    <row r="41" spans="1:56" ht="12.75" customHeight="1" x14ac:dyDescent="0.2">
      <c r="A41" s="178" t="s">
        <v>116</v>
      </c>
      <c r="B41" s="179"/>
      <c r="C41" s="18"/>
      <c r="D41" s="143" t="s">
        <v>0</v>
      </c>
      <c r="E41" s="144"/>
      <c r="F41" s="144"/>
      <c r="G41" s="144"/>
      <c r="H41" s="144"/>
      <c r="I41" s="144"/>
      <c r="J41" s="144"/>
      <c r="K41" s="144"/>
      <c r="L41" s="144"/>
      <c r="M41" s="145"/>
      <c r="N41" s="158">
        <f>IFERROR(VLOOKUP(A41,'Qualabtoleranzen&amp;Einheiten'!$B$6:$E$200,2,FALSE),"")</f>
        <v>0.09</v>
      </c>
      <c r="O41" s="158"/>
      <c r="P41" s="158"/>
      <c r="Q41" s="159"/>
      <c r="R41" s="19"/>
      <c r="S41" s="178" t="s">
        <v>180</v>
      </c>
      <c r="T41" s="179"/>
      <c r="U41" s="18"/>
      <c r="V41" s="143" t="s">
        <v>0</v>
      </c>
      <c r="W41" s="144"/>
      <c r="X41" s="144"/>
      <c r="Y41" s="144"/>
      <c r="Z41" s="144"/>
      <c r="AA41" s="144"/>
      <c r="AB41" s="144"/>
      <c r="AC41" s="144"/>
      <c r="AD41" s="144"/>
      <c r="AE41" s="145"/>
      <c r="AF41" s="158">
        <f>IFERROR(VLOOKUP(S41,'Qualabtoleranzen&amp;Einheiten'!$B$6:$E$200,2,FALSE),"")</f>
        <v>0.25</v>
      </c>
      <c r="AG41" s="158"/>
      <c r="AH41" s="158"/>
      <c r="AI41" s="159"/>
      <c r="AJ41" s="19"/>
      <c r="AK41" s="178" t="s">
        <v>9</v>
      </c>
      <c r="AL41" s="179"/>
      <c r="AM41" s="18"/>
      <c r="AN41" s="143" t="s">
        <v>0</v>
      </c>
      <c r="AO41" s="144"/>
      <c r="AP41" s="144"/>
      <c r="AQ41" s="144"/>
      <c r="AR41" s="144"/>
      <c r="AS41" s="144"/>
      <c r="AT41" s="144"/>
      <c r="AU41" s="144"/>
      <c r="AV41" s="144"/>
      <c r="AW41" s="145"/>
      <c r="AX41" s="158" t="str">
        <f>IFERROR(VLOOKUP(AK41,'Qualabtoleranzen&amp;Einheiten'!$B$6:$E$200,2,FALSE),"")</f>
        <v/>
      </c>
      <c r="AY41" s="158"/>
      <c r="AZ41" s="158"/>
      <c r="BA41" s="159"/>
    </row>
    <row r="42" spans="1:56" ht="12.75" customHeight="1" x14ac:dyDescent="0.2">
      <c r="A42" s="180"/>
      <c r="B42" s="181"/>
      <c r="C42" s="18"/>
      <c r="D42" s="143" t="s">
        <v>8</v>
      </c>
      <c r="E42" s="144"/>
      <c r="F42" s="144"/>
      <c r="G42" s="144"/>
      <c r="H42" s="144"/>
      <c r="I42" s="144"/>
      <c r="J42" s="144"/>
      <c r="K42" s="144"/>
      <c r="L42" s="144"/>
      <c r="M42" s="145"/>
      <c r="N42" s="158">
        <v>7.0000000000000007E-2</v>
      </c>
      <c r="O42" s="158"/>
      <c r="P42" s="158"/>
      <c r="Q42" s="159"/>
      <c r="R42" s="19"/>
      <c r="S42" s="180"/>
      <c r="T42" s="181"/>
      <c r="U42" s="18"/>
      <c r="V42" s="143" t="s">
        <v>8</v>
      </c>
      <c r="W42" s="144"/>
      <c r="X42" s="144"/>
      <c r="Y42" s="144"/>
      <c r="Z42" s="144"/>
      <c r="AA42" s="144"/>
      <c r="AB42" s="144"/>
      <c r="AC42" s="144"/>
      <c r="AD42" s="144"/>
      <c r="AE42" s="145"/>
      <c r="AF42" s="158">
        <v>0.14000000000000001</v>
      </c>
      <c r="AG42" s="158"/>
      <c r="AH42" s="158"/>
      <c r="AI42" s="159"/>
      <c r="AJ42" s="19"/>
      <c r="AK42" s="180"/>
      <c r="AL42" s="181"/>
      <c r="AM42" s="18"/>
      <c r="AN42" s="143" t="s">
        <v>8</v>
      </c>
      <c r="AO42" s="144"/>
      <c r="AP42" s="144"/>
      <c r="AQ42" s="144"/>
      <c r="AR42" s="144"/>
      <c r="AS42" s="144"/>
      <c r="AT42" s="144"/>
      <c r="AU42" s="144"/>
      <c r="AV42" s="144"/>
      <c r="AW42" s="145"/>
      <c r="AX42" s="158" t="str">
        <f>IFERROR(VLOOKUP(AK41,'Qualabtoleranzen&amp;Einheiten'!$B$6:$E$200,3,FALSE),"")</f>
        <v/>
      </c>
      <c r="AY42" s="158"/>
      <c r="AZ42" s="158"/>
      <c r="BA42" s="159"/>
    </row>
    <row r="43" spans="1:56" s="22" customFormat="1" ht="12.75" customHeight="1" x14ac:dyDescent="0.2">
      <c r="A43" s="163"/>
      <c r="B43" s="164"/>
      <c r="C43" s="18"/>
      <c r="D43" s="146" t="str">
        <f>IF(AND($V$4="Eine Vorlage zur Zielwertermittlung",NOT(L43="----------")),"neuer Zielwert",IF(NOT($V$4="Eine Vorlage zur Zielwertermittlung"),"Zielwert",""))</f>
        <v>Zielwert</v>
      </c>
      <c r="E43" s="147"/>
      <c r="F43" s="147"/>
      <c r="G43" s="147"/>
      <c r="H43" s="147"/>
      <c r="I43" s="147"/>
      <c r="J43" s="147"/>
      <c r="K43" s="148"/>
      <c r="L43" s="185">
        <v>36.6</v>
      </c>
      <c r="M43" s="185"/>
      <c r="N43" s="185"/>
      <c r="O43" s="160" t="str">
        <f>IFERROR(VLOOKUP(A41,'Qualabtoleranzen&amp;Einheiten'!$B$6:$E$200,4,FALSE),"Einheit")</f>
        <v>%</v>
      </c>
      <c r="P43" s="161"/>
      <c r="Q43" s="162"/>
      <c r="R43" s="19"/>
      <c r="S43" s="163"/>
      <c r="T43" s="164"/>
      <c r="U43" s="18"/>
      <c r="V43" s="146" t="str">
        <f>IF(AND($V$4="Eine Vorlage zur Zielwertermittlung",NOT(AD43="----------")),"neuer Zielwert",IF(NOT($V$4="Eine Vorlage zur Zielwertermittlung"),"Zielwert",""))</f>
        <v>Zielwert</v>
      </c>
      <c r="W43" s="147"/>
      <c r="X43" s="147"/>
      <c r="Y43" s="147"/>
      <c r="Z43" s="147"/>
      <c r="AA43" s="147"/>
      <c r="AB43" s="147"/>
      <c r="AC43" s="148"/>
      <c r="AD43" s="167">
        <v>257</v>
      </c>
      <c r="AE43" s="167"/>
      <c r="AF43" s="167"/>
      <c r="AG43" s="160" t="str">
        <f>IFERROR(VLOOKUP(S41,'Qualabtoleranzen&amp;Einheiten'!$B$6:$E$200,4,FALSE),"Einheit")</f>
        <v>x103/µL</v>
      </c>
      <c r="AH43" s="161"/>
      <c r="AI43" s="162"/>
      <c r="AJ43" s="19"/>
      <c r="AK43" s="163"/>
      <c r="AL43" s="164"/>
      <c r="AM43" s="18"/>
      <c r="AN43" s="146" t="str">
        <f>IF(AND($V$4="Eine Vorlage zur Zielwertermittlung",NOT(AV43="----------")),"neuer Zielwert",IF(NOT($V$4="Eine Vorlage zur Zielwertermittlung"),"Zielwert",""))</f>
        <v>Zielwert</v>
      </c>
      <c r="AO43" s="147"/>
      <c r="AP43" s="147"/>
      <c r="AQ43" s="147"/>
      <c r="AR43" s="147"/>
      <c r="AS43" s="147"/>
      <c r="AT43" s="147"/>
      <c r="AU43" s="148"/>
      <c r="AV43" s="167" t="str" cm="1">
        <f t="array" ref="AV43">IF(NOT($V$4="Eine Vorlage zur Zielwertermittlung"),"",IF(AND(AL49:AL73="",$V$4="Eine Vorlage zur Zielwertermittlung"),"----------",ROUND(AVERAGE(AL49:AL73),IF(AL48="0 Komastellen",0,IF(AL48="1 Komastelle",1,IF(AL48="2 Komastellen",2,IF(AL48="3 Komastellen",3,1)))))))</f>
        <v/>
      </c>
      <c r="AW43" s="167"/>
      <c r="AX43" s="167"/>
      <c r="AY43" s="160" t="str">
        <f>IFERROR(VLOOKUP(AK41,'Qualabtoleranzen&amp;Einheiten'!$B$6:$E$200,4,FALSE),"Einheit")</f>
        <v>Einheit</v>
      </c>
      <c r="AZ43" s="161"/>
      <c r="BA43" s="162"/>
      <c r="BC43" s="16"/>
    </row>
    <row r="44" spans="1:56" s="22" customFormat="1" ht="12.75" customHeight="1" x14ac:dyDescent="0.2">
      <c r="A44" s="165"/>
      <c r="B44" s="166"/>
      <c r="C44" s="18"/>
      <c r="D44" s="141" t="str">
        <f>IF(L44="","","Standardabweichung")</f>
        <v>Standardabweichung</v>
      </c>
      <c r="E44" s="141"/>
      <c r="F44" s="141"/>
      <c r="G44" s="141"/>
      <c r="H44" s="141"/>
      <c r="I44" s="141"/>
      <c r="J44" s="141"/>
      <c r="K44" s="141"/>
      <c r="L44" s="142">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0.9</v>
      </c>
      <c r="M44" s="142"/>
      <c r="N44" s="142"/>
      <c r="O44" s="155" t="str">
        <f>IF(L44="","",O43)</f>
        <v>%</v>
      </c>
      <c r="P44" s="155"/>
      <c r="Q44" s="155"/>
      <c r="R44" s="19"/>
      <c r="S44" s="165"/>
      <c r="T44" s="166"/>
      <c r="U44" s="18"/>
      <c r="V44" s="141" t="str">
        <f>IF(AD44="","","Standardabweichung")</f>
        <v>Standardabweichung</v>
      </c>
      <c r="W44" s="141"/>
      <c r="X44" s="141"/>
      <c r="Y44" s="141"/>
      <c r="Z44" s="141"/>
      <c r="AA44" s="141"/>
      <c r="AB44" s="141"/>
      <c r="AC44" s="141"/>
      <c r="AD44" s="142">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12</v>
      </c>
      <c r="AE44" s="142"/>
      <c r="AF44" s="142"/>
      <c r="AG44" s="155" t="str">
        <f>IF(AD44="","",AG43)</f>
        <v>x103/µL</v>
      </c>
      <c r="AH44" s="155"/>
      <c r="AI44" s="155"/>
      <c r="AJ44" s="19"/>
      <c r="AK44" s="165"/>
      <c r="AL44" s="166"/>
      <c r="AM44" s="18"/>
      <c r="AN44" s="141" t="str">
        <f>IF(AV44="","","Standardabweichung")</f>
        <v/>
      </c>
      <c r="AO44" s="141"/>
      <c r="AP44" s="141"/>
      <c r="AQ44" s="141"/>
      <c r="AR44" s="141"/>
      <c r="AS44" s="141"/>
      <c r="AT44" s="141"/>
      <c r="AU44" s="141"/>
      <c r="AV44" s="142" t="str">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4" s="142"/>
      <c r="AX44" s="142"/>
      <c r="AY44" s="155" t="str">
        <f>IF(AV44="","",AY43)</f>
        <v/>
      </c>
      <c r="AZ44" s="155"/>
      <c r="BA44" s="155"/>
      <c r="BC44" s="16"/>
    </row>
    <row r="45" spans="1:56" ht="13.5" x14ac:dyDescent="0.25">
      <c r="A45" s="60" t="str">
        <f>IF($V$4="Eine Vorlage zur Zielwertüberwachung","Verwendeter ZW =","")</f>
        <v/>
      </c>
      <c r="B45" s="138" t="s">
        <v>35</v>
      </c>
      <c r="C45" s="138"/>
      <c r="D45" s="139" t="str">
        <f>IF(AND($V$4="Eine Vorlage zur Zielwertüberwachung",NOT(O45="")),"errechneter Mittelwert:","")</f>
        <v/>
      </c>
      <c r="E45" s="139"/>
      <c r="F45" s="139"/>
      <c r="G45" s="139"/>
      <c r="H45" s="139"/>
      <c r="I45" s="139"/>
      <c r="J45" s="139"/>
      <c r="K45" s="139"/>
      <c r="L45" s="139"/>
      <c r="M45" s="139"/>
      <c r="N45" s="139"/>
      <c r="O45" s="140" t="str" cm="1">
        <f t="array" ref="O45">IF(OR(AND(B49:B73=""),NOT($V$4="Eine Vorlage zur Zielwertüberwachung")),"",ROUND(AVERAGE(B49:B73),IF(B48="0 Komastellen",0,IF(B48="1 Komastelle",1,IF(B48="2 Komastellen",2,IF(B48="3 Komastellen",3,1))))))</f>
        <v/>
      </c>
      <c r="P45" s="140"/>
      <c r="Q45" s="140"/>
      <c r="R45" s="20"/>
      <c r="S45" s="60" t="str">
        <f>IF($V$4="Eine Vorlage zur Zielwertüberwachung","Verwendeter ZW =","")</f>
        <v/>
      </c>
      <c r="T45" s="138" t="s">
        <v>35</v>
      </c>
      <c r="U45" s="138"/>
      <c r="V45" s="139" t="str">
        <f>IF(AND($V$4="Eine Vorlage zur Zielwertüberwachung",NOT(AG45="")),"errechneter Mittelwert:","")</f>
        <v/>
      </c>
      <c r="W45" s="139"/>
      <c r="X45" s="139"/>
      <c r="Y45" s="139"/>
      <c r="Z45" s="139"/>
      <c r="AA45" s="139"/>
      <c r="AB45" s="139"/>
      <c r="AC45" s="139"/>
      <c r="AD45" s="139"/>
      <c r="AE45" s="139"/>
      <c r="AF45" s="139"/>
      <c r="AG45" s="140" t="str" cm="1">
        <f t="array" ref="AG45">IF(OR(AND(T49:T73=""),NOT($V$4="Eine Vorlage zur Zielwertüberwachung")),"",ROUND(AVERAGE(T49:T73),IF(T48="0 Komastellen",0,IF(T48="1 Komastelle",1,IF(T48="2 Komastellen",2,IF(T48="3 Komastellen",3,1))))))</f>
        <v/>
      </c>
      <c r="AH45" s="140"/>
      <c r="AI45" s="140"/>
      <c r="AK45" s="60" t="str">
        <f>IF($V$4="Eine Vorlage zur Zielwertüberwachung","Verwendeter ZW =","")</f>
        <v/>
      </c>
      <c r="AL45" s="138" t="s">
        <v>35</v>
      </c>
      <c r="AM45" s="138"/>
      <c r="AN45" s="139" t="str">
        <f>IF(AND($V$4="Eine Vorlage zur Zielwertüberwachung",NOT(AY45="")),"errechneter Mittelwert:","")</f>
        <v/>
      </c>
      <c r="AO45" s="139"/>
      <c r="AP45" s="139"/>
      <c r="AQ45" s="139"/>
      <c r="AR45" s="139"/>
      <c r="AS45" s="139"/>
      <c r="AT45" s="139"/>
      <c r="AU45" s="139"/>
      <c r="AV45" s="139"/>
      <c r="AW45" s="139"/>
      <c r="AX45" s="139"/>
      <c r="AY45" s="140" t="str" cm="1">
        <f t="array" ref="AY45">IF(OR(AND(AL49:AL73=""),NOT($V$4="Eine Vorlage zur Zielwertüberwachung")),"",ROUND(AVERAGE(AL49:AL73),IF(AL48="0 Komastellen",0,IF(AL48="1 Komastelle",1,IF(AL48="2 Komastellen",2,IF(AL48="3 Komastellen",3,1))))))</f>
        <v/>
      </c>
      <c r="AZ45" s="140"/>
      <c r="BA45" s="140"/>
    </row>
    <row r="46" spans="1:56" x14ac:dyDescent="0.2">
      <c r="A46" s="48" t="s">
        <v>1</v>
      </c>
      <c r="B46" s="42" t="str">
        <f>O43</f>
        <v>%</v>
      </c>
      <c r="C46" s="43"/>
      <c r="D46" s="149" t="s">
        <v>2</v>
      </c>
      <c r="E46" s="150"/>
      <c r="F46" s="149" t="s">
        <v>3</v>
      </c>
      <c r="G46" s="150"/>
      <c r="H46" s="149" t="s">
        <v>4</v>
      </c>
      <c r="I46" s="150"/>
      <c r="J46" s="151" t="str">
        <f>IF(AND($V$4="Eine Vorlage zur Zielwertüberwachung",B45="errechneter Mw"),"Mw","Zw")</f>
        <v>Zw</v>
      </c>
      <c r="K46" s="150"/>
      <c r="L46" s="151" t="s">
        <v>5</v>
      </c>
      <c r="M46" s="152"/>
      <c r="N46" s="149" t="s">
        <v>6</v>
      </c>
      <c r="O46" s="152"/>
      <c r="P46" s="155" t="s">
        <v>7</v>
      </c>
      <c r="Q46" s="152"/>
      <c r="R46" s="21"/>
      <c r="S46" s="48" t="s">
        <v>1</v>
      </c>
      <c r="T46" s="42" t="str">
        <f>AG43</f>
        <v>x103/µL</v>
      </c>
      <c r="U46" s="43"/>
      <c r="V46" s="149" t="s">
        <v>2</v>
      </c>
      <c r="W46" s="150"/>
      <c r="X46" s="149" t="s">
        <v>3</v>
      </c>
      <c r="Y46" s="150"/>
      <c r="Z46" s="149" t="s">
        <v>4</v>
      </c>
      <c r="AA46" s="150"/>
      <c r="AB46" s="151" t="str">
        <f>IF(AND($V$4="Eine Vorlage zur Zielwertüberwachung",T45="errechneter Mw"),"Mw","Zw")</f>
        <v>Zw</v>
      </c>
      <c r="AC46" s="150"/>
      <c r="AD46" s="151" t="s">
        <v>5</v>
      </c>
      <c r="AE46" s="152"/>
      <c r="AF46" s="149" t="s">
        <v>6</v>
      </c>
      <c r="AG46" s="152"/>
      <c r="AH46" s="155" t="s">
        <v>7</v>
      </c>
      <c r="AI46" s="152"/>
      <c r="AJ46" s="19"/>
      <c r="AK46" s="48" t="s">
        <v>1</v>
      </c>
      <c r="AL46" s="42" t="str">
        <f>AY43</f>
        <v>Einheit</v>
      </c>
      <c r="AM46" s="43"/>
      <c r="AN46" s="149" t="s">
        <v>2</v>
      </c>
      <c r="AO46" s="150"/>
      <c r="AP46" s="149" t="s">
        <v>3</v>
      </c>
      <c r="AQ46" s="150"/>
      <c r="AR46" s="149" t="s">
        <v>4</v>
      </c>
      <c r="AS46" s="150"/>
      <c r="AT46" s="151" t="str">
        <f>IF(AND($V$4="Eine Vorlage zur Zielwertüberwachung",AL45="errechneter Mw"),"Mw","Zw")</f>
        <v>Zw</v>
      </c>
      <c r="AU46" s="150"/>
      <c r="AV46" s="151" t="s">
        <v>5</v>
      </c>
      <c r="AW46" s="152"/>
      <c r="AX46" s="149" t="s">
        <v>6</v>
      </c>
      <c r="AY46" s="152"/>
      <c r="AZ46" s="155" t="s">
        <v>7</v>
      </c>
      <c r="BA46" s="152"/>
      <c r="BC46" s="133" t="s">
        <v>261</v>
      </c>
      <c r="BD46" s="134"/>
    </row>
    <row r="47" spans="1:56" x14ac:dyDescent="0.2">
      <c r="A47" s="44" t="s">
        <v>10</v>
      </c>
      <c r="B47" s="47" t="s">
        <v>28</v>
      </c>
      <c r="C47" s="43"/>
      <c r="D47" s="172">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34.1</v>
      </c>
      <c r="E47" s="154"/>
      <c r="F47" s="153">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34.9</v>
      </c>
      <c r="G47" s="154"/>
      <c r="H47" s="153">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35.800000000000004</v>
      </c>
      <c r="I47" s="154"/>
      <c r="J47" s="172"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36.6</v>
      </c>
      <c r="K47" s="154"/>
      <c r="L47" s="153">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37.4</v>
      </c>
      <c r="M47" s="154"/>
      <c r="N47" s="153">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38.299999999999997</v>
      </c>
      <c r="O47" s="154"/>
      <c r="P47" s="153">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39.1</v>
      </c>
      <c r="Q47" s="154"/>
      <c r="R47" s="41"/>
      <c r="S47" s="44" t="s">
        <v>10</v>
      </c>
      <c r="T47" s="47" t="s">
        <v>28</v>
      </c>
      <c r="U47" s="43"/>
      <c r="V47" s="156">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222</v>
      </c>
      <c r="W47" s="157"/>
      <c r="X47" s="170">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234</v>
      </c>
      <c r="Y47" s="157"/>
      <c r="Z47" s="170">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246</v>
      </c>
      <c r="AA47" s="157"/>
      <c r="AB47" s="156"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257</v>
      </c>
      <c r="AC47" s="157"/>
      <c r="AD47" s="170">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268</v>
      </c>
      <c r="AE47" s="157"/>
      <c r="AF47" s="170">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280</v>
      </c>
      <c r="AG47" s="157"/>
      <c r="AH47" s="170">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292</v>
      </c>
      <c r="AI47" s="157"/>
      <c r="AJ47" s="19"/>
      <c r="AK47" s="44" t="s">
        <v>10</v>
      </c>
      <c r="AL47" s="47" t="s">
        <v>28</v>
      </c>
      <c r="AM47" s="43"/>
      <c r="AN47" s="156"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O47" s="157"/>
      <c r="AP47" s="170"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Q47" s="157"/>
      <c r="AR47" s="170"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S47" s="157"/>
      <c r="AT47" s="156" t="str"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
      </c>
      <c r="AU47" s="157"/>
      <c r="AV47" s="170"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7" s="157"/>
      <c r="AX47" s="170"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Y47" s="157"/>
      <c r="AZ47" s="170"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BA47" s="157"/>
      <c r="BC47" s="135"/>
      <c r="BD47" s="136"/>
    </row>
    <row r="48" spans="1:56" x14ac:dyDescent="0.2">
      <c r="A48" s="51" t="str">
        <f>IF(AND(NOT($V$4=""),OR(B48="",B48="Auswahl")),"Runden auf:","")</f>
        <v/>
      </c>
      <c r="B48" s="19" t="s">
        <v>38</v>
      </c>
      <c r="D48" s="24"/>
      <c r="E48" s="25"/>
      <c r="F48" s="24"/>
      <c r="G48" s="25"/>
      <c r="H48" s="24"/>
      <c r="I48" s="25"/>
      <c r="J48" s="24"/>
      <c r="K48" s="25"/>
      <c r="L48" s="24"/>
      <c r="M48" s="25"/>
      <c r="N48" s="24"/>
      <c r="O48" s="25"/>
      <c r="P48" s="24"/>
      <c r="Q48" s="25"/>
      <c r="R48" s="26"/>
      <c r="S48" s="51" t="str">
        <f>IF(AND(NOT($V$4=""),OR(T48="",T48="Auswahl")),"Runden auf:","")</f>
        <v/>
      </c>
      <c r="T48" s="19" t="s">
        <v>37</v>
      </c>
      <c r="V48" s="24"/>
      <c r="W48" s="25"/>
      <c r="X48" s="24"/>
      <c r="Y48" s="25"/>
      <c r="Z48" s="24"/>
      <c r="AA48" s="25"/>
      <c r="AB48" s="24"/>
      <c r="AC48" s="25"/>
      <c r="AD48" s="24"/>
      <c r="AE48" s="25"/>
      <c r="AF48" s="24"/>
      <c r="AG48" s="25"/>
      <c r="AH48" s="24"/>
      <c r="AI48" s="25"/>
      <c r="AK48" s="51" t="str">
        <f>IF(AND(NOT($V$4=""),OR(AL48="",AL48="Auswahl")),"Runden auf:","")</f>
        <v>Runden auf:</v>
      </c>
      <c r="AL48" s="19" t="s">
        <v>35</v>
      </c>
      <c r="AN48" s="24"/>
      <c r="AO48" s="25"/>
      <c r="AP48" s="24"/>
      <c r="AQ48" s="25"/>
      <c r="AR48" s="24"/>
      <c r="AS48" s="25"/>
      <c r="AT48" s="24"/>
      <c r="AU48" s="25"/>
      <c r="AV48" s="24"/>
      <c r="AW48" s="25"/>
      <c r="AX48" s="24"/>
      <c r="AY48" s="25"/>
      <c r="AZ48" s="24"/>
      <c r="BA48" s="25"/>
      <c r="BC48" s="123"/>
      <c r="BD48" s="124"/>
    </row>
    <row r="49" spans="1:56" ht="20.100000000000001" customHeight="1" x14ac:dyDescent="0.2">
      <c r="A49" s="61"/>
      <c r="B49" s="62"/>
      <c r="D49" s="28"/>
      <c r="E49" s="35"/>
      <c r="F49" s="50"/>
      <c r="G49" s="23"/>
      <c r="H49" s="50"/>
      <c r="I49" s="23"/>
      <c r="J49" s="50"/>
      <c r="K49" s="23"/>
      <c r="L49" s="23"/>
      <c r="M49" s="35"/>
      <c r="N49" s="50"/>
      <c r="O49" s="23"/>
      <c r="P49" s="50"/>
      <c r="Q49" s="31"/>
      <c r="R49" s="26"/>
      <c r="S49" s="61"/>
      <c r="T49" s="62"/>
      <c r="V49" s="28"/>
      <c r="W49" s="35"/>
      <c r="X49" s="50"/>
      <c r="Y49" s="23"/>
      <c r="Z49" s="50"/>
      <c r="AA49" s="23"/>
      <c r="AB49" s="50"/>
      <c r="AC49" s="23"/>
      <c r="AD49" s="23"/>
      <c r="AE49" s="35"/>
      <c r="AF49" s="50"/>
      <c r="AG49" s="23"/>
      <c r="AH49" s="50"/>
      <c r="AI49" s="31"/>
      <c r="AK49" s="61"/>
      <c r="AL49" s="62"/>
      <c r="AN49" s="28"/>
      <c r="AO49" s="35"/>
      <c r="AP49" s="50"/>
      <c r="AQ49" s="23"/>
      <c r="AR49" s="50"/>
      <c r="AS49" s="23"/>
      <c r="AT49" s="50"/>
      <c r="AU49" s="23"/>
      <c r="AV49" s="23"/>
      <c r="AW49" s="35"/>
      <c r="AX49" s="50"/>
      <c r="AY49" s="23"/>
      <c r="AZ49" s="50"/>
      <c r="BA49" s="31"/>
      <c r="BC49" s="125"/>
      <c r="BD49" s="126"/>
    </row>
    <row r="50" spans="1:56" ht="20.100000000000001" customHeight="1" x14ac:dyDescent="0.2">
      <c r="A50" s="45"/>
      <c r="B50" s="36"/>
      <c r="D50" s="28"/>
      <c r="E50" s="31"/>
      <c r="F50" s="28"/>
      <c r="G50" s="27"/>
      <c r="H50" s="32"/>
      <c r="I50" s="27"/>
      <c r="J50" s="32"/>
      <c r="K50" s="27"/>
      <c r="L50" s="27"/>
      <c r="M50" s="33"/>
      <c r="N50" s="32"/>
      <c r="O50" s="27"/>
      <c r="P50" s="32"/>
      <c r="Q50" s="26"/>
      <c r="R50" s="26"/>
      <c r="S50" s="45"/>
      <c r="T50" s="36"/>
      <c r="V50" s="28"/>
      <c r="W50" s="31"/>
      <c r="X50" s="28"/>
      <c r="Y50" s="27"/>
      <c r="Z50" s="32"/>
      <c r="AA50" s="27"/>
      <c r="AB50" s="32"/>
      <c r="AC50" s="27"/>
      <c r="AD50" s="27"/>
      <c r="AE50" s="33"/>
      <c r="AF50" s="32"/>
      <c r="AG50" s="27"/>
      <c r="AH50" s="32"/>
      <c r="AI50" s="26"/>
      <c r="AK50" s="45"/>
      <c r="AL50" s="36"/>
      <c r="AN50" s="28"/>
      <c r="AO50" s="31"/>
      <c r="AP50" s="28"/>
      <c r="AQ50" s="27"/>
      <c r="AR50" s="32"/>
      <c r="AS50" s="27"/>
      <c r="AT50" s="32"/>
      <c r="AU50" s="27"/>
      <c r="AV50" s="27"/>
      <c r="AW50" s="33"/>
      <c r="AX50" s="32"/>
      <c r="AY50" s="27"/>
      <c r="AZ50" s="32"/>
      <c r="BA50" s="26"/>
      <c r="BC50" s="125"/>
      <c r="BD50" s="126"/>
    </row>
    <row r="51" spans="1:56" ht="20.100000000000001" customHeight="1" x14ac:dyDescent="0.2">
      <c r="A51" s="46"/>
      <c r="B51" s="36"/>
      <c r="D51" s="28"/>
      <c r="E51" s="29"/>
      <c r="F51" s="30"/>
      <c r="G51" s="34"/>
      <c r="H51" s="30"/>
      <c r="I51" s="34"/>
      <c r="J51" s="30"/>
      <c r="K51" s="34"/>
      <c r="L51" s="34"/>
      <c r="M51" s="29"/>
      <c r="N51" s="30"/>
      <c r="O51" s="34"/>
      <c r="P51" s="30"/>
      <c r="Q51" s="26"/>
      <c r="R51" s="26"/>
      <c r="S51" s="46"/>
      <c r="T51" s="36"/>
      <c r="V51" s="28"/>
      <c r="W51" s="29"/>
      <c r="X51" s="30"/>
      <c r="Y51" s="34"/>
      <c r="Z51" s="30"/>
      <c r="AA51" s="34"/>
      <c r="AB51" s="30"/>
      <c r="AC51" s="34"/>
      <c r="AD51" s="34"/>
      <c r="AE51" s="29"/>
      <c r="AF51" s="30"/>
      <c r="AG51" s="34"/>
      <c r="AH51" s="30"/>
      <c r="AI51" s="26"/>
      <c r="AK51" s="46"/>
      <c r="AL51" s="36"/>
      <c r="AN51" s="28"/>
      <c r="AO51" s="29"/>
      <c r="AP51" s="30"/>
      <c r="AQ51" s="34"/>
      <c r="AR51" s="30"/>
      <c r="AS51" s="34"/>
      <c r="AT51" s="30"/>
      <c r="AU51" s="34"/>
      <c r="AV51" s="34"/>
      <c r="AW51" s="29"/>
      <c r="AX51" s="30"/>
      <c r="AY51" s="34"/>
      <c r="AZ51" s="30"/>
      <c r="BA51" s="26"/>
      <c r="BC51" s="125"/>
      <c r="BD51" s="126"/>
    </row>
    <row r="52" spans="1:56" ht="20.100000000000001" customHeight="1" x14ac:dyDescent="0.2">
      <c r="A52" s="46"/>
      <c r="B52" s="36"/>
      <c r="D52" s="28"/>
      <c r="E52" s="31"/>
      <c r="F52" s="28"/>
      <c r="G52" s="26"/>
      <c r="H52" s="28"/>
      <c r="I52" s="26"/>
      <c r="J52" s="28"/>
      <c r="K52" s="26"/>
      <c r="L52" s="26"/>
      <c r="M52" s="31"/>
      <c r="N52" s="28"/>
      <c r="O52" s="26"/>
      <c r="P52" s="28"/>
      <c r="Q52" s="26"/>
      <c r="R52" s="26"/>
      <c r="S52" s="46"/>
      <c r="T52" s="36"/>
      <c r="V52" s="28"/>
      <c r="W52" s="31"/>
      <c r="X52" s="28"/>
      <c r="Y52" s="26"/>
      <c r="Z52" s="28"/>
      <c r="AA52" s="26"/>
      <c r="AB52" s="28"/>
      <c r="AC52" s="26"/>
      <c r="AD52" s="26"/>
      <c r="AE52" s="31"/>
      <c r="AF52" s="28"/>
      <c r="AG52" s="26"/>
      <c r="AH52" s="28"/>
      <c r="AI52" s="26"/>
      <c r="AK52" s="46"/>
      <c r="AL52" s="36"/>
      <c r="AN52" s="28"/>
      <c r="AO52" s="31"/>
      <c r="AP52" s="28"/>
      <c r="AQ52" s="26"/>
      <c r="AR52" s="28"/>
      <c r="AS52" s="26"/>
      <c r="AT52" s="28"/>
      <c r="AU52" s="26"/>
      <c r="AV52" s="26"/>
      <c r="AW52" s="31"/>
      <c r="AX52" s="28"/>
      <c r="AY52" s="26"/>
      <c r="AZ52" s="28"/>
      <c r="BA52" s="26"/>
      <c r="BC52" s="125"/>
      <c r="BD52" s="126"/>
    </row>
    <row r="53" spans="1:56" ht="20.100000000000001" customHeight="1" x14ac:dyDescent="0.2">
      <c r="A53" s="46"/>
      <c r="B53" s="36"/>
      <c r="D53" s="28"/>
      <c r="E53" s="29"/>
      <c r="F53" s="30"/>
      <c r="G53" s="34"/>
      <c r="H53" s="30"/>
      <c r="I53" s="34"/>
      <c r="J53" s="30"/>
      <c r="K53" s="34"/>
      <c r="L53" s="34"/>
      <c r="M53" s="29"/>
      <c r="N53" s="30"/>
      <c r="O53" s="34"/>
      <c r="P53" s="30"/>
      <c r="Q53" s="26"/>
      <c r="R53" s="26"/>
      <c r="S53" s="46"/>
      <c r="T53" s="36"/>
      <c r="V53" s="28"/>
      <c r="W53" s="29"/>
      <c r="X53" s="30"/>
      <c r="Y53" s="34"/>
      <c r="Z53" s="30"/>
      <c r="AA53" s="34"/>
      <c r="AB53" s="30"/>
      <c r="AC53" s="34"/>
      <c r="AD53" s="34"/>
      <c r="AE53" s="29"/>
      <c r="AF53" s="30"/>
      <c r="AG53" s="34"/>
      <c r="AH53" s="30"/>
      <c r="AI53" s="26"/>
      <c r="AK53" s="46"/>
      <c r="AL53" s="36"/>
      <c r="AN53" s="28"/>
      <c r="AO53" s="29"/>
      <c r="AP53" s="30"/>
      <c r="AQ53" s="34"/>
      <c r="AR53" s="30"/>
      <c r="AS53" s="34"/>
      <c r="AT53" s="30"/>
      <c r="AU53" s="34"/>
      <c r="AV53" s="34"/>
      <c r="AW53" s="29"/>
      <c r="AX53" s="30"/>
      <c r="AY53" s="34"/>
      <c r="AZ53" s="30"/>
      <c r="BA53" s="26"/>
      <c r="BC53" s="125"/>
      <c r="BD53" s="126"/>
    </row>
    <row r="54" spans="1:56" ht="20.100000000000001" customHeight="1" x14ac:dyDescent="0.2">
      <c r="A54" s="46"/>
      <c r="B54" s="36"/>
      <c r="D54" s="28"/>
      <c r="E54" s="31"/>
      <c r="F54" s="28"/>
      <c r="G54" s="26"/>
      <c r="H54" s="28"/>
      <c r="I54" s="26"/>
      <c r="J54" s="28"/>
      <c r="K54" s="26"/>
      <c r="L54" s="26"/>
      <c r="M54" s="31"/>
      <c r="N54" s="28"/>
      <c r="O54" s="26"/>
      <c r="P54" s="28"/>
      <c r="Q54" s="26"/>
      <c r="R54" s="26"/>
      <c r="S54" s="46"/>
      <c r="T54" s="36"/>
      <c r="V54" s="28"/>
      <c r="W54" s="31"/>
      <c r="X54" s="28"/>
      <c r="Y54" s="26"/>
      <c r="Z54" s="28"/>
      <c r="AA54" s="26"/>
      <c r="AB54" s="28"/>
      <c r="AC54" s="26"/>
      <c r="AD54" s="26"/>
      <c r="AE54" s="31"/>
      <c r="AF54" s="28"/>
      <c r="AG54" s="26"/>
      <c r="AH54" s="28"/>
      <c r="AI54" s="26"/>
      <c r="AK54" s="46"/>
      <c r="AL54" s="36"/>
      <c r="AN54" s="28"/>
      <c r="AO54" s="31"/>
      <c r="AP54" s="28"/>
      <c r="AQ54" s="26"/>
      <c r="AR54" s="28"/>
      <c r="AS54" s="26"/>
      <c r="AT54" s="28"/>
      <c r="AU54" s="26"/>
      <c r="AV54" s="26"/>
      <c r="AW54" s="31"/>
      <c r="AX54" s="28"/>
      <c r="AY54" s="26"/>
      <c r="AZ54" s="28"/>
      <c r="BA54" s="26"/>
      <c r="BC54" s="125"/>
      <c r="BD54" s="126"/>
    </row>
    <row r="55" spans="1:56" ht="20.100000000000001" customHeight="1" x14ac:dyDescent="0.2">
      <c r="A55" s="46"/>
      <c r="B55" s="36"/>
      <c r="D55" s="28"/>
      <c r="E55" s="29"/>
      <c r="F55" s="30"/>
      <c r="G55" s="34"/>
      <c r="H55" s="30"/>
      <c r="I55" s="34"/>
      <c r="J55" s="30"/>
      <c r="K55" s="34"/>
      <c r="L55" s="34"/>
      <c r="M55" s="29"/>
      <c r="N55" s="30"/>
      <c r="O55" s="34"/>
      <c r="P55" s="30"/>
      <c r="Q55" s="26"/>
      <c r="R55" s="26"/>
      <c r="S55" s="46"/>
      <c r="T55" s="36"/>
      <c r="V55" s="28"/>
      <c r="W55" s="29"/>
      <c r="X55" s="30"/>
      <c r="Y55" s="34"/>
      <c r="Z55" s="30"/>
      <c r="AA55" s="34"/>
      <c r="AB55" s="30"/>
      <c r="AC55" s="34"/>
      <c r="AD55" s="34"/>
      <c r="AE55" s="29"/>
      <c r="AF55" s="30"/>
      <c r="AG55" s="34"/>
      <c r="AH55" s="30"/>
      <c r="AI55" s="26"/>
      <c r="AK55" s="46"/>
      <c r="AL55" s="36"/>
      <c r="AN55" s="28"/>
      <c r="AO55" s="29"/>
      <c r="AP55" s="30"/>
      <c r="AQ55" s="34"/>
      <c r="AR55" s="30"/>
      <c r="AS55" s="34"/>
      <c r="AT55" s="30"/>
      <c r="AU55" s="34"/>
      <c r="AV55" s="34"/>
      <c r="AW55" s="29"/>
      <c r="AX55" s="30"/>
      <c r="AY55" s="34"/>
      <c r="AZ55" s="30"/>
      <c r="BA55" s="26"/>
      <c r="BC55" s="125"/>
      <c r="BD55" s="126"/>
    </row>
    <row r="56" spans="1:56" ht="20.100000000000001" customHeight="1" x14ac:dyDescent="0.2">
      <c r="A56" s="46"/>
      <c r="B56" s="36"/>
      <c r="D56" s="28"/>
      <c r="E56" s="31"/>
      <c r="F56" s="28"/>
      <c r="G56" s="26"/>
      <c r="H56" s="28"/>
      <c r="I56" s="26"/>
      <c r="J56" s="28"/>
      <c r="K56" s="26"/>
      <c r="L56" s="26"/>
      <c r="M56" s="31"/>
      <c r="N56" s="28"/>
      <c r="O56" s="26"/>
      <c r="P56" s="28"/>
      <c r="Q56" s="26"/>
      <c r="R56" s="26"/>
      <c r="S56" s="46"/>
      <c r="T56" s="36"/>
      <c r="V56" s="28"/>
      <c r="W56" s="31"/>
      <c r="X56" s="28"/>
      <c r="Y56" s="26"/>
      <c r="Z56" s="28"/>
      <c r="AA56" s="26"/>
      <c r="AB56" s="28"/>
      <c r="AC56" s="26"/>
      <c r="AD56" s="26"/>
      <c r="AE56" s="31"/>
      <c r="AF56" s="28"/>
      <c r="AG56" s="26"/>
      <c r="AH56" s="28"/>
      <c r="AI56" s="26"/>
      <c r="AK56" s="46"/>
      <c r="AL56" s="36"/>
      <c r="AN56" s="28"/>
      <c r="AO56" s="31"/>
      <c r="AP56" s="28"/>
      <c r="AQ56" s="26"/>
      <c r="AR56" s="28"/>
      <c r="AS56" s="26"/>
      <c r="AT56" s="28"/>
      <c r="AU56" s="26"/>
      <c r="AV56" s="26"/>
      <c r="AW56" s="31"/>
      <c r="AX56" s="28"/>
      <c r="AY56" s="26"/>
      <c r="AZ56" s="28"/>
      <c r="BA56" s="26"/>
      <c r="BC56" s="125"/>
      <c r="BD56" s="126"/>
    </row>
    <row r="57" spans="1:56" ht="20.100000000000001" customHeight="1" x14ac:dyDescent="0.2">
      <c r="A57" s="46"/>
      <c r="B57" s="36"/>
      <c r="D57" s="28"/>
      <c r="E57" s="29"/>
      <c r="F57" s="30"/>
      <c r="G57" s="34"/>
      <c r="H57" s="30"/>
      <c r="I57" s="34"/>
      <c r="J57" s="30"/>
      <c r="K57" s="34"/>
      <c r="L57" s="34"/>
      <c r="M57" s="29"/>
      <c r="N57" s="30"/>
      <c r="O57" s="34"/>
      <c r="P57" s="30"/>
      <c r="Q57" s="26"/>
      <c r="R57" s="26"/>
      <c r="S57" s="46"/>
      <c r="T57" s="36"/>
      <c r="V57" s="28"/>
      <c r="W57" s="29"/>
      <c r="X57" s="30"/>
      <c r="Y57" s="34"/>
      <c r="Z57" s="30"/>
      <c r="AA57" s="34"/>
      <c r="AB57" s="30"/>
      <c r="AC57" s="34"/>
      <c r="AD57" s="34"/>
      <c r="AE57" s="29"/>
      <c r="AF57" s="30"/>
      <c r="AG57" s="34"/>
      <c r="AH57" s="30"/>
      <c r="AI57" s="26"/>
      <c r="AK57" s="46"/>
      <c r="AL57" s="36"/>
      <c r="AN57" s="28"/>
      <c r="AO57" s="29"/>
      <c r="AP57" s="30"/>
      <c r="AQ57" s="34"/>
      <c r="AR57" s="30"/>
      <c r="AS57" s="34"/>
      <c r="AT57" s="30"/>
      <c r="AU57" s="34"/>
      <c r="AV57" s="34"/>
      <c r="AW57" s="29"/>
      <c r="AX57" s="30"/>
      <c r="AY57" s="34"/>
      <c r="AZ57" s="30"/>
      <c r="BA57" s="26"/>
      <c r="BC57" s="125"/>
      <c r="BD57" s="126"/>
    </row>
    <row r="58" spans="1:56" ht="20.100000000000001" customHeight="1" x14ac:dyDescent="0.2">
      <c r="A58" s="46"/>
      <c r="B58" s="36"/>
      <c r="D58" s="28"/>
      <c r="E58" s="31"/>
      <c r="F58" s="28"/>
      <c r="G58" s="26"/>
      <c r="H58" s="28"/>
      <c r="I58" s="26"/>
      <c r="J58" s="28"/>
      <c r="K58" s="26"/>
      <c r="L58" s="26"/>
      <c r="M58" s="31"/>
      <c r="N58" s="28"/>
      <c r="O58" s="26"/>
      <c r="P58" s="28"/>
      <c r="Q58" s="26"/>
      <c r="R58" s="26"/>
      <c r="S58" s="46"/>
      <c r="T58" s="36"/>
      <c r="V58" s="28"/>
      <c r="W58" s="31"/>
      <c r="X58" s="28"/>
      <c r="Y58" s="26"/>
      <c r="Z58" s="28"/>
      <c r="AA58" s="26"/>
      <c r="AB58" s="28"/>
      <c r="AC58" s="26"/>
      <c r="AD58" s="26"/>
      <c r="AE58" s="31"/>
      <c r="AF58" s="28"/>
      <c r="AG58" s="26"/>
      <c r="AH58" s="28"/>
      <c r="AI58" s="26"/>
      <c r="AK58" s="46"/>
      <c r="AL58" s="36"/>
      <c r="AN58" s="28"/>
      <c r="AO58" s="31"/>
      <c r="AP58" s="28"/>
      <c r="AQ58" s="26"/>
      <c r="AR58" s="28"/>
      <c r="AS58" s="26"/>
      <c r="AT58" s="28"/>
      <c r="AU58" s="26"/>
      <c r="AV58" s="26"/>
      <c r="AW58" s="31"/>
      <c r="AX58" s="28"/>
      <c r="AY58" s="26"/>
      <c r="AZ58" s="28"/>
      <c r="BA58" s="26"/>
      <c r="BC58" s="125"/>
      <c r="BD58" s="126"/>
    </row>
    <row r="59" spans="1:56" ht="20.100000000000001" customHeight="1" x14ac:dyDescent="0.2">
      <c r="A59" s="46"/>
      <c r="B59" s="36"/>
      <c r="D59" s="28"/>
      <c r="E59" s="29"/>
      <c r="F59" s="30"/>
      <c r="G59" s="34"/>
      <c r="H59" s="30"/>
      <c r="I59" s="34"/>
      <c r="J59" s="30"/>
      <c r="K59" s="34"/>
      <c r="L59" s="34"/>
      <c r="M59" s="29"/>
      <c r="N59" s="30"/>
      <c r="O59" s="34"/>
      <c r="P59" s="30"/>
      <c r="Q59" s="26"/>
      <c r="R59" s="26"/>
      <c r="S59" s="46"/>
      <c r="T59" s="36"/>
      <c r="V59" s="28"/>
      <c r="W59" s="29"/>
      <c r="X59" s="30"/>
      <c r="Y59" s="34"/>
      <c r="Z59" s="30"/>
      <c r="AA59" s="34"/>
      <c r="AB59" s="30"/>
      <c r="AC59" s="34"/>
      <c r="AD59" s="34"/>
      <c r="AE59" s="29"/>
      <c r="AF59" s="30"/>
      <c r="AG59" s="34"/>
      <c r="AH59" s="30"/>
      <c r="AI59" s="26"/>
      <c r="AK59" s="46"/>
      <c r="AL59" s="36"/>
      <c r="AN59" s="28"/>
      <c r="AO59" s="29"/>
      <c r="AP59" s="30"/>
      <c r="AQ59" s="34"/>
      <c r="AR59" s="30"/>
      <c r="AS59" s="34"/>
      <c r="AT59" s="30"/>
      <c r="AU59" s="34"/>
      <c r="AV59" s="34"/>
      <c r="AW59" s="29"/>
      <c r="AX59" s="30"/>
      <c r="AY59" s="34"/>
      <c r="AZ59" s="30"/>
      <c r="BA59" s="26"/>
      <c r="BC59" s="125"/>
      <c r="BD59" s="126"/>
    </row>
    <row r="60" spans="1:56" ht="20.100000000000001" customHeight="1" x14ac:dyDescent="0.2">
      <c r="A60" s="46"/>
      <c r="B60" s="36"/>
      <c r="D60" s="28"/>
      <c r="E60" s="31"/>
      <c r="F60" s="28"/>
      <c r="G60" s="26"/>
      <c r="H60" s="28"/>
      <c r="I60" s="26"/>
      <c r="J60" s="28"/>
      <c r="K60" s="26"/>
      <c r="L60" s="26"/>
      <c r="M60" s="31"/>
      <c r="N60" s="28"/>
      <c r="O60" s="26"/>
      <c r="P60" s="28"/>
      <c r="Q60" s="26"/>
      <c r="R60" s="26"/>
      <c r="S60" s="46"/>
      <c r="T60" s="36"/>
      <c r="V60" s="28"/>
      <c r="W60" s="31"/>
      <c r="X60" s="28"/>
      <c r="Y60" s="26"/>
      <c r="Z60" s="28"/>
      <c r="AA60" s="26"/>
      <c r="AB60" s="28"/>
      <c r="AC60" s="26"/>
      <c r="AD60" s="26"/>
      <c r="AE60" s="31"/>
      <c r="AF60" s="28"/>
      <c r="AG60" s="26"/>
      <c r="AH60" s="28"/>
      <c r="AI60" s="26"/>
      <c r="AK60" s="46"/>
      <c r="AL60" s="36"/>
      <c r="AN60" s="28"/>
      <c r="AO60" s="31"/>
      <c r="AP60" s="28"/>
      <c r="AQ60" s="26"/>
      <c r="AR60" s="28"/>
      <c r="AS60" s="26"/>
      <c r="AT60" s="28"/>
      <c r="AU60" s="26"/>
      <c r="AV60" s="26"/>
      <c r="AW60" s="31"/>
      <c r="AX60" s="28"/>
      <c r="AY60" s="26"/>
      <c r="AZ60" s="28"/>
      <c r="BA60" s="26"/>
      <c r="BC60" s="125"/>
      <c r="BD60" s="126"/>
    </row>
    <row r="61" spans="1:56" ht="20.100000000000001" customHeight="1" x14ac:dyDescent="0.2">
      <c r="A61" s="46"/>
      <c r="B61" s="36"/>
      <c r="D61" s="28"/>
      <c r="E61" s="29"/>
      <c r="F61" s="30"/>
      <c r="G61" s="34"/>
      <c r="H61" s="30"/>
      <c r="I61" s="34"/>
      <c r="J61" s="30"/>
      <c r="K61" s="34"/>
      <c r="L61" s="34"/>
      <c r="M61" s="29"/>
      <c r="N61" s="30"/>
      <c r="O61" s="34"/>
      <c r="P61" s="30"/>
      <c r="Q61" s="26"/>
      <c r="R61" s="26"/>
      <c r="S61" s="46"/>
      <c r="T61" s="36"/>
      <c r="V61" s="28"/>
      <c r="W61" s="29"/>
      <c r="X61" s="30"/>
      <c r="Y61" s="34"/>
      <c r="Z61" s="30"/>
      <c r="AA61" s="34"/>
      <c r="AB61" s="30"/>
      <c r="AC61" s="34"/>
      <c r="AD61" s="34"/>
      <c r="AE61" s="29"/>
      <c r="AF61" s="30"/>
      <c r="AG61" s="34"/>
      <c r="AH61" s="30"/>
      <c r="AI61" s="26"/>
      <c r="AK61" s="46"/>
      <c r="AL61" s="36"/>
      <c r="AN61" s="28"/>
      <c r="AO61" s="29"/>
      <c r="AP61" s="30"/>
      <c r="AQ61" s="34"/>
      <c r="AR61" s="30"/>
      <c r="AS61" s="34"/>
      <c r="AT61" s="30"/>
      <c r="AU61" s="34"/>
      <c r="AV61" s="34"/>
      <c r="AW61" s="29"/>
      <c r="AX61" s="30"/>
      <c r="AY61" s="34"/>
      <c r="AZ61" s="30"/>
      <c r="BA61" s="26"/>
      <c r="BC61" s="125"/>
      <c r="BD61" s="126"/>
    </row>
    <row r="62" spans="1:56" ht="20.100000000000001" customHeight="1" x14ac:dyDescent="0.2">
      <c r="A62" s="46"/>
      <c r="B62" s="36"/>
      <c r="D62" s="28"/>
      <c r="E62" s="29"/>
      <c r="F62" s="30"/>
      <c r="G62" s="34"/>
      <c r="H62" s="30"/>
      <c r="I62" s="34"/>
      <c r="J62" s="30"/>
      <c r="K62" s="34"/>
      <c r="L62" s="34"/>
      <c r="M62" s="29"/>
      <c r="N62" s="30"/>
      <c r="O62" s="34"/>
      <c r="P62" s="30"/>
      <c r="Q62" s="26"/>
      <c r="R62" s="26"/>
      <c r="S62" s="46"/>
      <c r="T62" s="36"/>
      <c r="V62" s="28"/>
      <c r="W62" s="29"/>
      <c r="X62" s="30"/>
      <c r="Y62" s="34"/>
      <c r="Z62" s="30"/>
      <c r="AA62" s="34"/>
      <c r="AB62" s="30"/>
      <c r="AC62" s="34"/>
      <c r="AD62" s="34"/>
      <c r="AE62" s="29"/>
      <c r="AF62" s="30"/>
      <c r="AG62" s="34"/>
      <c r="AH62" s="30"/>
      <c r="AI62" s="26"/>
      <c r="AK62" s="46"/>
      <c r="AL62" s="36"/>
      <c r="AN62" s="28"/>
      <c r="AO62" s="29"/>
      <c r="AP62" s="30"/>
      <c r="AQ62" s="34"/>
      <c r="AR62" s="30"/>
      <c r="AS62" s="34"/>
      <c r="AT62" s="30"/>
      <c r="AU62" s="34"/>
      <c r="AV62" s="34"/>
      <c r="AW62" s="29"/>
      <c r="AX62" s="30"/>
      <c r="AY62" s="34"/>
      <c r="AZ62" s="30"/>
      <c r="BA62" s="26"/>
      <c r="BC62" s="125"/>
      <c r="BD62" s="126"/>
    </row>
    <row r="63" spans="1:56" ht="20.100000000000001" customHeight="1" x14ac:dyDescent="0.2">
      <c r="A63" s="46"/>
      <c r="B63" s="36"/>
      <c r="D63" s="28"/>
      <c r="E63" s="31"/>
      <c r="F63" s="28"/>
      <c r="G63" s="26"/>
      <c r="H63" s="28"/>
      <c r="I63" s="26"/>
      <c r="J63" s="28"/>
      <c r="K63" s="26"/>
      <c r="L63" s="26"/>
      <c r="M63" s="31"/>
      <c r="N63" s="28"/>
      <c r="O63" s="26"/>
      <c r="P63" s="28"/>
      <c r="Q63" s="26"/>
      <c r="R63" s="26"/>
      <c r="S63" s="46"/>
      <c r="T63" s="36"/>
      <c r="V63" s="28"/>
      <c r="W63" s="31"/>
      <c r="X63" s="28"/>
      <c r="Y63" s="26"/>
      <c r="Z63" s="28"/>
      <c r="AA63" s="26"/>
      <c r="AB63" s="28"/>
      <c r="AC63" s="26"/>
      <c r="AD63" s="26"/>
      <c r="AE63" s="31"/>
      <c r="AF63" s="28"/>
      <c r="AG63" s="26"/>
      <c r="AH63" s="28"/>
      <c r="AI63" s="26"/>
      <c r="AK63" s="46"/>
      <c r="AL63" s="36"/>
      <c r="AN63" s="28"/>
      <c r="AO63" s="31"/>
      <c r="AP63" s="28"/>
      <c r="AQ63" s="26"/>
      <c r="AR63" s="28"/>
      <c r="AS63" s="26"/>
      <c r="AT63" s="28"/>
      <c r="AU63" s="26"/>
      <c r="AV63" s="26"/>
      <c r="AW63" s="31"/>
      <c r="AX63" s="28"/>
      <c r="AY63" s="26"/>
      <c r="AZ63" s="28"/>
      <c r="BA63" s="26"/>
      <c r="BC63" s="125"/>
      <c r="BD63" s="126"/>
    </row>
    <row r="64" spans="1:56" ht="20.100000000000001" customHeight="1" x14ac:dyDescent="0.2">
      <c r="A64" s="46"/>
      <c r="B64" s="36"/>
      <c r="D64" s="28"/>
      <c r="E64" s="29"/>
      <c r="F64" s="30"/>
      <c r="G64" s="34"/>
      <c r="H64" s="30"/>
      <c r="I64" s="34"/>
      <c r="J64" s="30"/>
      <c r="K64" s="34"/>
      <c r="L64" s="34"/>
      <c r="M64" s="29"/>
      <c r="N64" s="30"/>
      <c r="O64" s="34"/>
      <c r="P64" s="30"/>
      <c r="Q64" s="26"/>
      <c r="R64" s="26"/>
      <c r="S64" s="46"/>
      <c r="T64" s="36"/>
      <c r="V64" s="28"/>
      <c r="W64" s="29"/>
      <c r="X64" s="30"/>
      <c r="Y64" s="34"/>
      <c r="Z64" s="30"/>
      <c r="AA64" s="34"/>
      <c r="AB64" s="30"/>
      <c r="AC64" s="34"/>
      <c r="AD64" s="34"/>
      <c r="AE64" s="29"/>
      <c r="AF64" s="30"/>
      <c r="AG64" s="34"/>
      <c r="AH64" s="30"/>
      <c r="AI64" s="26"/>
      <c r="AK64" s="46"/>
      <c r="AL64" s="36"/>
      <c r="AN64" s="28"/>
      <c r="AO64" s="29"/>
      <c r="AP64" s="30"/>
      <c r="AQ64" s="34"/>
      <c r="AR64" s="30"/>
      <c r="AS64" s="34"/>
      <c r="AT64" s="30"/>
      <c r="AU64" s="34"/>
      <c r="AV64" s="34"/>
      <c r="AW64" s="29"/>
      <c r="AX64" s="30"/>
      <c r="AY64" s="34"/>
      <c r="AZ64" s="30"/>
      <c r="BA64" s="26"/>
      <c r="BC64" s="125"/>
      <c r="BD64" s="126"/>
    </row>
    <row r="65" spans="1:56" ht="20.100000000000001" customHeight="1" x14ac:dyDescent="0.2">
      <c r="A65" s="46"/>
      <c r="B65" s="36"/>
      <c r="D65" s="28"/>
      <c r="E65" s="29"/>
      <c r="F65" s="30"/>
      <c r="G65" s="34"/>
      <c r="H65" s="30"/>
      <c r="I65" s="34"/>
      <c r="J65" s="30"/>
      <c r="K65" s="34"/>
      <c r="L65" s="34"/>
      <c r="M65" s="29"/>
      <c r="N65" s="30"/>
      <c r="O65" s="34"/>
      <c r="P65" s="30"/>
      <c r="Q65" s="26"/>
      <c r="R65" s="26"/>
      <c r="S65" s="46"/>
      <c r="T65" s="36"/>
      <c r="V65" s="28"/>
      <c r="W65" s="29"/>
      <c r="X65" s="30"/>
      <c r="Y65" s="34"/>
      <c r="Z65" s="30"/>
      <c r="AA65" s="34"/>
      <c r="AB65" s="30"/>
      <c r="AC65" s="34"/>
      <c r="AD65" s="34"/>
      <c r="AE65" s="29"/>
      <c r="AF65" s="30"/>
      <c r="AG65" s="34"/>
      <c r="AH65" s="30"/>
      <c r="AI65" s="26"/>
      <c r="AK65" s="46"/>
      <c r="AL65" s="36"/>
      <c r="AN65" s="28"/>
      <c r="AO65" s="29"/>
      <c r="AP65" s="30"/>
      <c r="AQ65" s="34"/>
      <c r="AR65" s="30"/>
      <c r="AS65" s="34"/>
      <c r="AT65" s="30"/>
      <c r="AU65" s="34"/>
      <c r="AV65" s="34"/>
      <c r="AW65" s="29"/>
      <c r="AX65" s="30"/>
      <c r="AY65" s="34"/>
      <c r="AZ65" s="30"/>
      <c r="BA65" s="26"/>
      <c r="BC65" s="125"/>
      <c r="BD65" s="126"/>
    </row>
    <row r="66" spans="1:56" ht="20.100000000000001" customHeight="1" x14ac:dyDescent="0.2">
      <c r="A66" s="46"/>
      <c r="B66" s="36"/>
      <c r="D66" s="28"/>
      <c r="E66" s="31"/>
      <c r="F66" s="28"/>
      <c r="G66" s="26"/>
      <c r="H66" s="28"/>
      <c r="I66" s="26"/>
      <c r="J66" s="28"/>
      <c r="K66" s="26"/>
      <c r="L66" s="26"/>
      <c r="M66" s="31"/>
      <c r="N66" s="28"/>
      <c r="O66" s="26"/>
      <c r="P66" s="28"/>
      <c r="Q66" s="26"/>
      <c r="R66" s="26"/>
      <c r="S66" s="46"/>
      <c r="T66" s="36"/>
      <c r="V66" s="28"/>
      <c r="W66" s="31"/>
      <c r="X66" s="28"/>
      <c r="Y66" s="26"/>
      <c r="Z66" s="28"/>
      <c r="AA66" s="26"/>
      <c r="AB66" s="28"/>
      <c r="AC66" s="26"/>
      <c r="AD66" s="26"/>
      <c r="AE66" s="31"/>
      <c r="AF66" s="28"/>
      <c r="AG66" s="26"/>
      <c r="AH66" s="28"/>
      <c r="AI66" s="26"/>
      <c r="AK66" s="46"/>
      <c r="AL66" s="36"/>
      <c r="AN66" s="28"/>
      <c r="AO66" s="31"/>
      <c r="AP66" s="28"/>
      <c r="AQ66" s="26"/>
      <c r="AR66" s="28"/>
      <c r="AS66" s="26"/>
      <c r="AT66" s="28"/>
      <c r="AU66" s="26"/>
      <c r="AV66" s="26"/>
      <c r="AW66" s="31"/>
      <c r="AX66" s="28"/>
      <c r="AY66" s="26"/>
      <c r="AZ66" s="28"/>
      <c r="BA66" s="26"/>
      <c r="BC66" s="125"/>
      <c r="BD66" s="126"/>
    </row>
    <row r="67" spans="1:56" ht="20.100000000000001" customHeight="1" x14ac:dyDescent="0.2">
      <c r="A67" s="46"/>
      <c r="B67" s="36"/>
      <c r="D67" s="28"/>
      <c r="E67" s="29"/>
      <c r="F67" s="30"/>
      <c r="G67" s="34"/>
      <c r="H67" s="30"/>
      <c r="I67" s="34"/>
      <c r="J67" s="30"/>
      <c r="K67" s="34"/>
      <c r="L67" s="34"/>
      <c r="M67" s="29"/>
      <c r="N67" s="30"/>
      <c r="O67" s="34"/>
      <c r="P67" s="30"/>
      <c r="Q67" s="26"/>
      <c r="R67" s="26"/>
      <c r="S67" s="46"/>
      <c r="T67" s="36"/>
      <c r="V67" s="28"/>
      <c r="W67" s="29"/>
      <c r="X67" s="30"/>
      <c r="Y67" s="34"/>
      <c r="Z67" s="30"/>
      <c r="AA67" s="34"/>
      <c r="AB67" s="30"/>
      <c r="AC67" s="34"/>
      <c r="AD67" s="34"/>
      <c r="AE67" s="29"/>
      <c r="AF67" s="30"/>
      <c r="AG67" s="34"/>
      <c r="AH67" s="30"/>
      <c r="AI67" s="26"/>
      <c r="AK67" s="46"/>
      <c r="AL67" s="36"/>
      <c r="AN67" s="28"/>
      <c r="AO67" s="29"/>
      <c r="AP67" s="30"/>
      <c r="AQ67" s="34"/>
      <c r="AR67" s="30"/>
      <c r="AS67" s="34"/>
      <c r="AT67" s="30"/>
      <c r="AU67" s="34"/>
      <c r="AV67" s="34"/>
      <c r="AW67" s="29"/>
      <c r="AX67" s="30"/>
      <c r="AY67" s="34"/>
      <c r="AZ67" s="30"/>
      <c r="BA67" s="26"/>
      <c r="BC67" s="125"/>
      <c r="BD67" s="126"/>
    </row>
    <row r="68" spans="1:56" ht="20.100000000000001" customHeight="1" x14ac:dyDescent="0.2">
      <c r="A68" s="46"/>
      <c r="B68" s="36"/>
      <c r="D68" s="28"/>
      <c r="E68" s="31"/>
      <c r="F68" s="28"/>
      <c r="G68" s="26"/>
      <c r="H68" s="28"/>
      <c r="I68" s="26"/>
      <c r="J68" s="28"/>
      <c r="K68" s="26"/>
      <c r="L68" s="26"/>
      <c r="M68" s="31"/>
      <c r="N68" s="28"/>
      <c r="O68" s="26"/>
      <c r="P68" s="28"/>
      <c r="Q68" s="26"/>
      <c r="R68" s="26"/>
      <c r="S68" s="46"/>
      <c r="T68" s="36"/>
      <c r="V68" s="28"/>
      <c r="W68" s="31"/>
      <c r="X68" s="28"/>
      <c r="Y68" s="26"/>
      <c r="Z68" s="28"/>
      <c r="AA68" s="26"/>
      <c r="AB68" s="28"/>
      <c r="AC68" s="26"/>
      <c r="AD68" s="26"/>
      <c r="AE68" s="31"/>
      <c r="AF68" s="28"/>
      <c r="AG68" s="26"/>
      <c r="AH68" s="28"/>
      <c r="AI68" s="26"/>
      <c r="AK68" s="46"/>
      <c r="AL68" s="36"/>
      <c r="AN68" s="28"/>
      <c r="AO68" s="31"/>
      <c r="AP68" s="28"/>
      <c r="AQ68" s="26"/>
      <c r="AR68" s="28"/>
      <c r="AS68" s="26"/>
      <c r="AT68" s="28"/>
      <c r="AU68" s="26"/>
      <c r="AV68" s="26"/>
      <c r="AW68" s="31"/>
      <c r="AX68" s="28"/>
      <c r="AY68" s="26"/>
      <c r="AZ68" s="28"/>
      <c r="BA68" s="26"/>
      <c r="BC68" s="125"/>
      <c r="BD68" s="126"/>
    </row>
    <row r="69" spans="1:56" ht="20.100000000000001" customHeight="1" x14ac:dyDescent="0.2">
      <c r="A69" s="46"/>
      <c r="B69" s="36"/>
      <c r="D69" s="28"/>
      <c r="E69" s="29"/>
      <c r="F69" s="30"/>
      <c r="G69" s="34"/>
      <c r="H69" s="30"/>
      <c r="I69" s="34"/>
      <c r="J69" s="30"/>
      <c r="K69" s="34"/>
      <c r="L69" s="34"/>
      <c r="M69" s="29"/>
      <c r="N69" s="30"/>
      <c r="O69" s="34"/>
      <c r="P69" s="30"/>
      <c r="Q69" s="26"/>
      <c r="R69" s="26"/>
      <c r="S69" s="46"/>
      <c r="T69" s="36"/>
      <c r="V69" s="28"/>
      <c r="W69" s="29"/>
      <c r="X69" s="30"/>
      <c r="Y69" s="34"/>
      <c r="Z69" s="30"/>
      <c r="AA69" s="34"/>
      <c r="AB69" s="30"/>
      <c r="AC69" s="34"/>
      <c r="AD69" s="34"/>
      <c r="AE69" s="29"/>
      <c r="AF69" s="30"/>
      <c r="AG69" s="34"/>
      <c r="AH69" s="30"/>
      <c r="AI69" s="26"/>
      <c r="AK69" s="46"/>
      <c r="AL69" s="36"/>
      <c r="AN69" s="28"/>
      <c r="AO69" s="29"/>
      <c r="AP69" s="30"/>
      <c r="AQ69" s="34"/>
      <c r="AR69" s="30"/>
      <c r="AS69" s="34"/>
      <c r="AT69" s="30"/>
      <c r="AU69" s="34"/>
      <c r="AV69" s="34"/>
      <c r="AW69" s="29"/>
      <c r="AX69" s="30"/>
      <c r="AY69" s="34"/>
      <c r="AZ69" s="30"/>
      <c r="BA69" s="26"/>
      <c r="BC69" s="125"/>
      <c r="BD69" s="126"/>
    </row>
    <row r="70" spans="1:56" ht="20.100000000000001" customHeight="1" x14ac:dyDescent="0.2">
      <c r="A70" s="46"/>
      <c r="B70" s="36"/>
      <c r="D70" s="28"/>
      <c r="E70" s="35"/>
      <c r="F70" s="28"/>
      <c r="G70" s="26"/>
      <c r="H70" s="28"/>
      <c r="I70" s="26"/>
      <c r="J70" s="28"/>
      <c r="K70" s="26"/>
      <c r="L70" s="26"/>
      <c r="M70" s="31"/>
      <c r="N70" s="28"/>
      <c r="O70" s="26"/>
      <c r="P70" s="28"/>
      <c r="Q70" s="26"/>
      <c r="R70" s="26"/>
      <c r="S70" s="46"/>
      <c r="T70" s="36"/>
      <c r="V70" s="28"/>
      <c r="W70" s="35"/>
      <c r="X70" s="28"/>
      <c r="Y70" s="26"/>
      <c r="Z70" s="28"/>
      <c r="AA70" s="26"/>
      <c r="AB70" s="28"/>
      <c r="AC70" s="26"/>
      <c r="AD70" s="26"/>
      <c r="AE70" s="31"/>
      <c r="AF70" s="28"/>
      <c r="AG70" s="26"/>
      <c r="AH70" s="28"/>
      <c r="AI70" s="26"/>
      <c r="AK70" s="46"/>
      <c r="AL70" s="36"/>
      <c r="AN70" s="28"/>
      <c r="AO70" s="35"/>
      <c r="AP70" s="28"/>
      <c r="AQ70" s="26"/>
      <c r="AR70" s="28"/>
      <c r="AS70" s="26"/>
      <c r="AT70" s="28"/>
      <c r="AU70" s="26"/>
      <c r="AV70" s="26"/>
      <c r="AW70" s="31"/>
      <c r="AX70" s="28"/>
      <c r="AY70" s="26"/>
      <c r="AZ70" s="28"/>
      <c r="BA70" s="26"/>
      <c r="BC70" s="125"/>
      <c r="BD70" s="126"/>
    </row>
    <row r="71" spans="1:56" ht="20.100000000000001" customHeight="1" x14ac:dyDescent="0.2">
      <c r="A71" s="46"/>
      <c r="B71" s="36"/>
      <c r="D71" s="28"/>
      <c r="E71" s="31"/>
      <c r="F71" s="30"/>
      <c r="G71" s="34"/>
      <c r="H71" s="30"/>
      <c r="I71" s="34"/>
      <c r="J71" s="30"/>
      <c r="K71" s="34"/>
      <c r="L71" s="34"/>
      <c r="M71" s="29"/>
      <c r="N71" s="30"/>
      <c r="O71" s="34"/>
      <c r="P71" s="30"/>
      <c r="Q71" s="26"/>
      <c r="R71" s="26"/>
      <c r="S71" s="46"/>
      <c r="T71" s="36"/>
      <c r="V71" s="28"/>
      <c r="W71" s="31"/>
      <c r="X71" s="30"/>
      <c r="Y71" s="34"/>
      <c r="Z71" s="30"/>
      <c r="AA71" s="34"/>
      <c r="AB71" s="30"/>
      <c r="AC71" s="34"/>
      <c r="AD71" s="34"/>
      <c r="AE71" s="29"/>
      <c r="AF71" s="30"/>
      <c r="AG71" s="34"/>
      <c r="AH71" s="30"/>
      <c r="AI71" s="26"/>
      <c r="AK71" s="46"/>
      <c r="AL71" s="36"/>
      <c r="AN71" s="28"/>
      <c r="AO71" s="31"/>
      <c r="AP71" s="30"/>
      <c r="AQ71" s="34"/>
      <c r="AR71" s="30"/>
      <c r="AS71" s="34"/>
      <c r="AT71" s="30"/>
      <c r="AU71" s="34"/>
      <c r="AV71" s="34"/>
      <c r="AW71" s="29"/>
      <c r="AX71" s="30"/>
      <c r="AY71" s="34"/>
      <c r="AZ71" s="30"/>
      <c r="BA71" s="26"/>
      <c r="BC71" s="125"/>
      <c r="BD71" s="126"/>
    </row>
    <row r="72" spans="1:56" ht="20.100000000000001" customHeight="1" x14ac:dyDescent="0.2">
      <c r="A72" s="46"/>
      <c r="B72" s="36"/>
      <c r="D72" s="28"/>
      <c r="E72" s="33"/>
      <c r="F72" s="28"/>
      <c r="G72" s="26"/>
      <c r="H72" s="28"/>
      <c r="I72" s="26"/>
      <c r="J72" s="28"/>
      <c r="K72" s="26"/>
      <c r="L72" s="26"/>
      <c r="M72" s="31"/>
      <c r="N72" s="28"/>
      <c r="O72" s="26"/>
      <c r="P72" s="28"/>
      <c r="Q72" s="26"/>
      <c r="R72" s="26"/>
      <c r="S72" s="46"/>
      <c r="T72" s="36"/>
      <c r="V72" s="28"/>
      <c r="W72" s="33"/>
      <c r="X72" s="28"/>
      <c r="Y72" s="26"/>
      <c r="Z72" s="28"/>
      <c r="AA72" s="26"/>
      <c r="AB72" s="28"/>
      <c r="AC72" s="26"/>
      <c r="AD72" s="26"/>
      <c r="AE72" s="31"/>
      <c r="AF72" s="28"/>
      <c r="AG72" s="26"/>
      <c r="AH72" s="28"/>
      <c r="AI72" s="26"/>
      <c r="AK72" s="46"/>
      <c r="AL72" s="36"/>
      <c r="AN72" s="28"/>
      <c r="AO72" s="33"/>
      <c r="AP72" s="28"/>
      <c r="AQ72" s="26"/>
      <c r="AR72" s="28"/>
      <c r="AS72" s="26"/>
      <c r="AT72" s="28"/>
      <c r="AU72" s="26"/>
      <c r="AV72" s="26"/>
      <c r="AW72" s="31"/>
      <c r="AX72" s="28"/>
      <c r="AY72" s="26"/>
      <c r="AZ72" s="28"/>
      <c r="BA72" s="26"/>
      <c r="BC72" s="125"/>
      <c r="BD72" s="126"/>
    </row>
    <row r="73" spans="1:56" ht="20.100000000000001" customHeight="1" x14ac:dyDescent="0.2">
      <c r="A73" s="46"/>
      <c r="B73" s="36"/>
      <c r="D73" s="28"/>
      <c r="E73" s="29"/>
      <c r="F73" s="30"/>
      <c r="G73" s="34"/>
      <c r="H73" s="30"/>
      <c r="I73" s="34"/>
      <c r="J73" s="30"/>
      <c r="K73" s="34"/>
      <c r="L73" s="34"/>
      <c r="M73" s="29"/>
      <c r="N73" s="30"/>
      <c r="O73" s="34"/>
      <c r="P73" s="30"/>
      <c r="Q73" s="26"/>
      <c r="R73" s="26"/>
      <c r="S73" s="46"/>
      <c r="T73" s="36"/>
      <c r="V73" s="28"/>
      <c r="W73" s="29"/>
      <c r="X73" s="30"/>
      <c r="Y73" s="34"/>
      <c r="Z73" s="30"/>
      <c r="AA73" s="34"/>
      <c r="AB73" s="30"/>
      <c r="AC73" s="34"/>
      <c r="AD73" s="34"/>
      <c r="AE73" s="29"/>
      <c r="AF73" s="30"/>
      <c r="AG73" s="34"/>
      <c r="AH73" s="30"/>
      <c r="AI73" s="26"/>
      <c r="AK73" s="46"/>
      <c r="AL73" s="36"/>
      <c r="AN73" s="28"/>
      <c r="AO73" s="29"/>
      <c r="AP73" s="30"/>
      <c r="AQ73" s="34"/>
      <c r="AR73" s="30"/>
      <c r="AS73" s="34"/>
      <c r="AT73" s="30"/>
      <c r="AU73" s="34"/>
      <c r="AV73" s="34"/>
      <c r="AW73" s="29"/>
      <c r="AX73" s="30"/>
      <c r="AY73" s="34"/>
      <c r="AZ73" s="30"/>
      <c r="BA73" s="26"/>
      <c r="BC73" s="125"/>
      <c r="BD73" s="126"/>
    </row>
    <row r="74" spans="1:56" ht="12" customHeight="1" x14ac:dyDescent="0.2">
      <c r="D74" s="26"/>
      <c r="E74" s="26"/>
      <c r="F74" s="26"/>
      <c r="G74" s="26"/>
      <c r="H74" s="26"/>
      <c r="I74" s="26"/>
      <c r="J74" s="26"/>
      <c r="K74" s="26"/>
      <c r="L74" s="26"/>
      <c r="M74" s="26"/>
      <c r="N74" s="26"/>
      <c r="O74" s="26"/>
      <c r="P74" s="26"/>
      <c r="Q74" s="26"/>
      <c r="R74" s="26"/>
      <c r="V74" s="26"/>
      <c r="W74" s="26"/>
      <c r="X74" s="26"/>
      <c r="Y74" s="26"/>
      <c r="Z74" s="26"/>
      <c r="AA74" s="26"/>
      <c r="AB74" s="26"/>
      <c r="AC74" s="26"/>
      <c r="AD74" s="26"/>
      <c r="AE74" s="26"/>
      <c r="AF74" s="26"/>
      <c r="AG74" s="26"/>
      <c r="AH74" s="26"/>
      <c r="AI74" s="26"/>
      <c r="AO74" s="26"/>
      <c r="AP74" s="26"/>
      <c r="AQ74" s="26"/>
      <c r="AR74" s="26"/>
      <c r="AS74" s="37"/>
      <c r="AT74" s="38"/>
      <c r="AU74" s="38"/>
      <c r="AV74" s="38"/>
      <c r="AW74" s="38"/>
      <c r="AX74" s="38"/>
      <c r="AY74" s="38"/>
      <c r="AZ74" s="38"/>
      <c r="BA74" s="38"/>
      <c r="BB74" s="20"/>
    </row>
    <row r="75" spans="1:56" ht="3"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row>
    <row r="76" spans="1:56" ht="7.5" customHeight="1" x14ac:dyDescent="0.2"/>
  </sheetData>
  <sheetProtection algorithmName="SHA-512" hashValue="E98JTqjiV+PNBrItTJJxbWPmiejtn91EOzBtdRVMYu8eiIYPjVxOxNaCVWthVw8qTPyUguVd1dBax1zDewA0ug==" saltValue="PDHlogwzPO2gEq1iQCnNCQ==" spinCount="100000" sheet="1" objects="1" scenarios="1" selectLockedCells="1"/>
  <mergeCells count="236">
    <mergeCell ref="AZ47:BA47"/>
    <mergeCell ref="AP47:AQ47"/>
    <mergeCell ref="AR47:AS47"/>
    <mergeCell ref="AT47:AU47"/>
    <mergeCell ref="AV47:AW47"/>
    <mergeCell ref="AX47:AY47"/>
    <mergeCell ref="D42:M42"/>
    <mergeCell ref="D43:K43"/>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 ref="AV46:AW46"/>
    <mergeCell ref="AX46:AY46"/>
    <mergeCell ref="AB46:AC46"/>
    <mergeCell ref="AT10:AU10"/>
    <mergeCell ref="AT11:AU11"/>
    <mergeCell ref="A43:B44"/>
    <mergeCell ref="L43:N43"/>
    <mergeCell ref="O43:Q43"/>
    <mergeCell ref="S43:T44"/>
    <mergeCell ref="AD43:AF43"/>
    <mergeCell ref="AK41:AL42"/>
    <mergeCell ref="AX41:BA41"/>
    <mergeCell ref="N42:Q42"/>
    <mergeCell ref="AF42:AI42"/>
    <mergeCell ref="AX42:BA42"/>
    <mergeCell ref="A41:B42"/>
    <mergeCell ref="N41:Q41"/>
    <mergeCell ref="S41:T42"/>
    <mergeCell ref="AF41:AI41"/>
    <mergeCell ref="AG43:AI43"/>
    <mergeCell ref="AK43:AL44"/>
    <mergeCell ref="AY44:BA44"/>
    <mergeCell ref="D41:M41"/>
    <mergeCell ref="AP11:AQ11"/>
    <mergeCell ref="AP10:AQ10"/>
    <mergeCell ref="AR10:AS10"/>
    <mergeCell ref="AD10:AE10"/>
    <mergeCell ref="AF10:AG10"/>
    <mergeCell ref="AH10:AI10"/>
    <mergeCell ref="AF11:AG11"/>
    <mergeCell ref="AH11:AI11"/>
    <mergeCell ref="D10:E10"/>
    <mergeCell ref="L10:M10"/>
    <mergeCell ref="H11:I11"/>
    <mergeCell ref="X11:Y11"/>
    <mergeCell ref="Z11:AA11"/>
    <mergeCell ref="AB11:AC11"/>
    <mergeCell ref="V10:W10"/>
    <mergeCell ref="X10:Y10"/>
    <mergeCell ref="Z10:AA10"/>
    <mergeCell ref="AB10:AC10"/>
    <mergeCell ref="V11:W11"/>
    <mergeCell ref="N11:O11"/>
    <mergeCell ref="P11:Q11"/>
    <mergeCell ref="P10:Q10"/>
    <mergeCell ref="AK5:AL6"/>
    <mergeCell ref="A5:B6"/>
    <mergeCell ref="S5:T6"/>
    <mergeCell ref="V5:AE5"/>
    <mergeCell ref="V6:AE6"/>
    <mergeCell ref="V4:AK4"/>
    <mergeCell ref="A4:U4"/>
    <mergeCell ref="N5:Q5"/>
    <mergeCell ref="N6:Q6"/>
    <mergeCell ref="A1:B2"/>
    <mergeCell ref="A3:B3"/>
    <mergeCell ref="C3:Q3"/>
    <mergeCell ref="T3:AE3"/>
    <mergeCell ref="AF3:AJ3"/>
    <mergeCell ref="D5:M5"/>
    <mergeCell ref="D6:M6"/>
    <mergeCell ref="AF5:AI5"/>
    <mergeCell ref="AF6:AI6"/>
    <mergeCell ref="L7:N7"/>
    <mergeCell ref="AD7:AF7"/>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AN10:AO10"/>
    <mergeCell ref="AV44:AX44"/>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V43:AX43"/>
    <mergeCell ref="AY43:BA43"/>
    <mergeCell ref="AG44:AI44"/>
    <mergeCell ref="D46:E46"/>
    <mergeCell ref="F46:G46"/>
    <mergeCell ref="H46:I46"/>
    <mergeCell ref="J46:K46"/>
    <mergeCell ref="L46:M46"/>
    <mergeCell ref="AD46:AE46"/>
    <mergeCell ref="AF46:AG46"/>
    <mergeCell ref="F11:G11"/>
    <mergeCell ref="AN43:AU43"/>
    <mergeCell ref="AN44:AU44"/>
    <mergeCell ref="O44:Q44"/>
    <mergeCell ref="AP46:AQ46"/>
    <mergeCell ref="AR46:AS46"/>
    <mergeCell ref="AT46:AU46"/>
    <mergeCell ref="V44:AC44"/>
    <mergeCell ref="AN11:AO11"/>
    <mergeCell ref="AH46:AI46"/>
    <mergeCell ref="AN46:AO46"/>
    <mergeCell ref="N46:O46"/>
    <mergeCell ref="P46:Q46"/>
    <mergeCell ref="V46:W46"/>
    <mergeCell ref="X46:Y46"/>
    <mergeCell ref="Z46:AA46"/>
    <mergeCell ref="AM4:BC4"/>
    <mergeCell ref="B9:C9"/>
    <mergeCell ref="AL9:AM9"/>
    <mergeCell ref="AN9:AX9"/>
    <mergeCell ref="AY9:BA9"/>
    <mergeCell ref="T9:U9"/>
    <mergeCell ref="V9:AF9"/>
    <mergeCell ref="AG9:AI9"/>
    <mergeCell ref="B45:C45"/>
    <mergeCell ref="D45:N45"/>
    <mergeCell ref="O45:Q45"/>
    <mergeCell ref="T45:U45"/>
    <mergeCell ref="V45:AF45"/>
    <mergeCell ref="AG45:AI45"/>
    <mergeCell ref="AL45:AM45"/>
    <mergeCell ref="AN45:AX45"/>
    <mergeCell ref="AY45:BA45"/>
    <mergeCell ref="O9:Q9"/>
    <mergeCell ref="D9:N9"/>
    <mergeCell ref="D44:K44"/>
    <mergeCell ref="L44:N44"/>
    <mergeCell ref="V41:AE41"/>
    <mergeCell ref="V42:AE42"/>
    <mergeCell ref="V43:AC43"/>
    <mergeCell ref="BC10:BD11"/>
    <mergeCell ref="BC13:BD13"/>
    <mergeCell ref="BC14:BD14"/>
    <mergeCell ref="BC15:BD15"/>
    <mergeCell ref="BC16:BD16"/>
    <mergeCell ref="BC17:BD17"/>
    <mergeCell ref="BC18:BD18"/>
    <mergeCell ref="BC19:BD19"/>
    <mergeCell ref="BC20:BD20"/>
    <mergeCell ref="BC21:BD21"/>
    <mergeCell ref="BC22:BD22"/>
    <mergeCell ref="BC23:BD23"/>
    <mergeCell ref="BC24:BD24"/>
    <mergeCell ref="BC25:BD25"/>
    <mergeCell ref="BC26:BD26"/>
    <mergeCell ref="BC27:BD27"/>
    <mergeCell ref="BC28:BD28"/>
    <mergeCell ref="BC29:BD29"/>
    <mergeCell ref="BC55:BD55"/>
    <mergeCell ref="BC56:BD56"/>
    <mergeCell ref="BC57:BD57"/>
    <mergeCell ref="BC30:BD30"/>
    <mergeCell ref="BC31:BD31"/>
    <mergeCell ref="BC32:BD32"/>
    <mergeCell ref="BC33:BD33"/>
    <mergeCell ref="BC34:BD34"/>
    <mergeCell ref="BC35:BD35"/>
    <mergeCell ref="BC36:BD36"/>
    <mergeCell ref="BC37:BD37"/>
    <mergeCell ref="BC46:BD47"/>
    <mergeCell ref="BC67:BD67"/>
    <mergeCell ref="BC68:BD68"/>
    <mergeCell ref="BC69:BD69"/>
    <mergeCell ref="BC70:BD70"/>
    <mergeCell ref="BC71:BD71"/>
    <mergeCell ref="BC72:BD72"/>
    <mergeCell ref="BC73:BD73"/>
    <mergeCell ref="C1:AU2"/>
    <mergeCell ref="AK3:AU3"/>
    <mergeCell ref="BC58:BD58"/>
    <mergeCell ref="BC59:BD59"/>
    <mergeCell ref="BC60:BD60"/>
    <mergeCell ref="BC61:BD61"/>
    <mergeCell ref="BC62:BD62"/>
    <mergeCell ref="BC63:BD63"/>
    <mergeCell ref="BC64:BD64"/>
    <mergeCell ref="BC65:BD65"/>
    <mergeCell ref="BC66:BD66"/>
    <mergeCell ref="BC49:BD49"/>
    <mergeCell ref="BC50:BD50"/>
    <mergeCell ref="BC51:BD51"/>
    <mergeCell ref="BC52:BD52"/>
    <mergeCell ref="BC53:BD53"/>
    <mergeCell ref="BC54:BD54"/>
  </mergeCells>
  <phoneticPr fontId="5" type="noConversion"/>
  <conditionalFormatting sqref="A4 AM4">
    <cfRule type="expression" dxfId="210" priority="1791">
      <formula>NOT($V$4="")</formula>
    </cfRule>
  </conditionalFormatting>
  <conditionalFormatting sqref="A9">
    <cfRule type="expression" dxfId="209" priority="1160">
      <formula>AND(B9="eingetragener Zw",$V$4="Eine Vorlage zur Zielwertüberwachung")</formula>
    </cfRule>
    <cfRule type="expression" dxfId="208" priority="1162">
      <formula>AND(B9="errechneter Mw",$V$4="Eine Vorlage zur Zielwertüberwachung")</formula>
    </cfRule>
  </conditionalFormatting>
  <conditionalFormatting sqref="A45">
    <cfRule type="expression" dxfId="207" priority="969">
      <formula>AND(B45="eingetragener Zw",$V$4="Eine Vorlage zur Zielwertüberwachung")</formula>
    </cfRule>
    <cfRule type="expression" dxfId="206" priority="971">
      <formula>AND(B45="errechneter Mw",$V$4="Eine Vorlage zur Zielwertüberwachung")</formula>
    </cfRule>
  </conditionalFormatting>
  <conditionalFormatting sqref="A5:B6">
    <cfRule type="expression" dxfId="205" priority="1165">
      <formula>AND(OR(NOT($C$1=""),NOT($C$3=""),NOT($T$3=""),NOT($AK$3="")),OR(A5="",A5="Test"))</formula>
    </cfRule>
  </conditionalFormatting>
  <conditionalFormatting sqref="A41:R73 BC5:BC10 BC12:BC45 BC74:BC268">
    <cfRule type="expression" dxfId="204" priority="960">
      <formula>$V$4=""</formula>
    </cfRule>
  </conditionalFormatting>
  <conditionalFormatting sqref="A5:BB40">
    <cfRule type="expression" dxfId="203" priority="991">
      <formula>$V$4=""</formula>
    </cfRule>
  </conditionalFormatting>
  <conditionalFormatting sqref="A74:BB76">
    <cfRule type="expression" dxfId="202" priority="4">
      <formula>$V$4=""</formula>
    </cfRule>
  </conditionalFormatting>
  <conditionalFormatting sqref="A3:AK3 A1:C1 A2:B2 AV1:BC3">
    <cfRule type="expression" dxfId="201" priority="1185">
      <formula>$V$4=""</formula>
    </cfRule>
  </conditionalFormatting>
  <conditionalFormatting sqref="B9">
    <cfRule type="expression" dxfId="200" priority="1159">
      <formula>$V$4="Eine Vorlage zur Zielwertüberwachung"</formula>
    </cfRule>
  </conditionalFormatting>
  <conditionalFormatting sqref="B12">
    <cfRule type="expression" dxfId="199" priority="1163">
      <formula>OR($V$4="",NOT(B12="Auswahl"))</formula>
    </cfRule>
    <cfRule type="expression" dxfId="198" priority="1786">
      <formula>AND(NOT(A5=""),NOT(A5="Test"),OR(B12="",B12="Auswahl"))</formula>
    </cfRule>
  </conditionalFormatting>
  <conditionalFormatting sqref="B13:B37">
    <cfRule type="expression" dxfId="197" priority="1179">
      <formula>AND(L$7="----------",NOT(A$5=""),NOT(A$5="Test"))</formula>
    </cfRule>
  </conditionalFormatting>
  <conditionalFormatting sqref="B45">
    <cfRule type="expression" dxfId="196" priority="968">
      <formula>$V$4="Eine Vorlage zur Zielwertüberwachung"</formula>
    </cfRule>
  </conditionalFormatting>
  <conditionalFormatting sqref="B48">
    <cfRule type="expression" dxfId="195" priority="972">
      <formula>OR($V$4="",NOT(B48="Auswahl"))</formula>
    </cfRule>
    <cfRule type="expression" dxfId="194" priority="988">
      <formula>AND(NOT(A41=""),NOT(A41="Test"),OR(B48="",B48="Auswahl"))</formula>
    </cfRule>
  </conditionalFormatting>
  <conditionalFormatting sqref="B49:B73">
    <cfRule type="expression" dxfId="193" priority="978">
      <formula>AND(L$43="----------",NOT(A$41=""),NOT(A$41="Test"))</formula>
    </cfRule>
  </conditionalFormatting>
  <conditionalFormatting sqref="B9:C9">
    <cfRule type="expression" dxfId="192" priority="1161">
      <formula>AND(NOT(A5=""),NOT(A5="Test"),$V$4="Eine Vorlage zur Zielwertüberwachung",OR(B9="",B9="Auswahl"))</formula>
    </cfRule>
    <cfRule type="expression" dxfId="191" priority="1166">
      <formula>AND(B9="eingetragener Zw",$V$4="Eine Vorlage zur Zielwertüberwachung")</formula>
    </cfRule>
    <cfRule type="expression" dxfId="190" priority="1778">
      <formula>AND(B9="errechneter Mw",$V$4="Eine Vorlage zur Zielwertüberwachung")</formula>
    </cfRule>
  </conditionalFormatting>
  <conditionalFormatting sqref="B45:C45">
    <cfRule type="expression" dxfId="189" priority="970">
      <formula>AND(NOT(A41=""),NOT(A41="Test"),$V$4="Eine Vorlage zur Zielwertüberwachung",OR(B45="",B45="Auswahl"))</formula>
    </cfRule>
    <cfRule type="expression" dxfId="188" priority="973">
      <formula>AND(B45="eingetragener Zw",$V$4="Eine Vorlage zur Zielwertüberwachung")</formula>
    </cfRule>
    <cfRule type="expression" dxfId="187" priority="987">
      <formula>AND(B45="errechneter Mw",$V$4="Eine Vorlage zur Zielwertüberwachung")</formula>
    </cfRule>
  </conditionalFormatting>
  <conditionalFormatting sqref="D7:K7">
    <cfRule type="expression" dxfId="186" priority="1158">
      <formula>L7="----------"</formula>
    </cfRule>
    <cfRule type="expression" dxfId="185" priority="1177">
      <formula>NOT(L7="----------")</formula>
    </cfRule>
  </conditionalFormatting>
  <conditionalFormatting sqref="D8:K8">
    <cfRule type="expression" dxfId="184" priority="1156">
      <formula>NOT(D8="")</formula>
    </cfRule>
  </conditionalFormatting>
  <conditionalFormatting sqref="D43:K43">
    <cfRule type="expression" dxfId="183" priority="967">
      <formula>L43="----------"</formula>
    </cfRule>
    <cfRule type="expression" dxfId="182" priority="976">
      <formula>NOT(L43="----------")</formula>
    </cfRule>
  </conditionalFormatting>
  <conditionalFormatting sqref="D44:K44">
    <cfRule type="expression" dxfId="181" priority="965">
      <formula>NOT(D44="")</formula>
    </cfRule>
  </conditionalFormatting>
  <conditionalFormatting sqref="D9:N9">
    <cfRule type="expression" dxfId="180" priority="1119">
      <formula>NOT(D9="")</formula>
    </cfRule>
  </conditionalFormatting>
  <conditionalFormatting sqref="D45:N45">
    <cfRule type="expression" dxfId="179" priority="962">
      <formula>NOT(D45="")</formula>
    </cfRule>
  </conditionalFormatting>
  <conditionalFormatting sqref="J10:K12">
    <cfRule type="expression" dxfId="178" priority="1773">
      <formula>AND(B9="eingetragener Zw",$V$4="Eine Vorlage zur Zielwertüberwachung")</formula>
    </cfRule>
    <cfRule type="expression" dxfId="177" priority="1774">
      <formula>AND(B9="errechneter Mw",$V$4="Eine Vorlage zur Zielwertüberwachung")</formula>
    </cfRule>
  </conditionalFormatting>
  <conditionalFormatting sqref="J11:K11">
    <cfRule type="expression" dxfId="176" priority="1699">
      <formula>B10="eingetragener Zw"</formula>
    </cfRule>
    <cfRule type="expression" dxfId="175" priority="1700">
      <formula>B10="errechneter Mw"</formula>
    </cfRule>
    <cfRule type="expression" dxfId="174" priority="1701">
      <formula>B10="eingetragener Zw"</formula>
    </cfRule>
    <cfRule type="expression" dxfId="173" priority="1702">
      <formula>B10="errechneter Mw"</formula>
    </cfRule>
  </conditionalFormatting>
  <conditionalFormatting sqref="J46:K48">
    <cfRule type="expression" dxfId="172" priority="985">
      <formula>AND(B45="eingetragener Zw",$V$4="Eine Vorlage zur Zielwertüberwachung")</formula>
    </cfRule>
    <cfRule type="expression" dxfId="171" priority="986">
      <formula>AND(B45="errechneter Mw",$V$4="Eine Vorlage zur Zielwertüberwachung")</formula>
    </cfRule>
  </conditionalFormatting>
  <conditionalFormatting sqref="J47:K47">
    <cfRule type="expression" dxfId="170" priority="980">
      <formula>B46="eingetragener Zw"</formula>
    </cfRule>
    <cfRule type="expression" dxfId="169" priority="981">
      <formula>B46="errechneter Mw"</formula>
    </cfRule>
    <cfRule type="expression" dxfId="168" priority="982">
      <formula>B46="eingetragener Zw"</formula>
    </cfRule>
    <cfRule type="expression" dxfId="167" priority="983">
      <formula>B46="errechneter Mw"</formula>
    </cfRule>
  </conditionalFormatting>
  <conditionalFormatting sqref="L7:N7">
    <cfRule type="expression" dxfId="166" priority="1157">
      <formula>AND(L7="----------",$V$4="Eine Vorlage zur Zielwertermittlung")</formula>
    </cfRule>
    <cfRule type="expression" dxfId="165" priority="1171">
      <formula>AND(NOT(A5=""),NOT(A5="Test"),L7="")</formula>
    </cfRule>
    <cfRule type="expression" dxfId="164" priority="1178">
      <formula>AND(B9="eingetragener Zw",$V$4="Eine Vorlage zur Zielwertüberwachung")</formula>
    </cfRule>
    <cfRule type="expression" dxfId="163" priority="2055">
      <formula>NOT(L7="----------")</formula>
    </cfRule>
  </conditionalFormatting>
  <conditionalFormatting sqref="L8:N8">
    <cfRule type="expression" dxfId="162" priority="1121">
      <formula>NOT(L8="")</formula>
    </cfRule>
  </conditionalFormatting>
  <conditionalFormatting sqref="L43:N43">
    <cfRule type="expression" dxfId="161" priority="966">
      <formula>AND(L43="----------",$V$4="Eine Vorlage zur Zielwertermittlung")</formula>
    </cfRule>
    <cfRule type="expression" dxfId="160" priority="975">
      <formula>AND(NOT(A41=""),NOT(A41="Test"),L43="")</formula>
    </cfRule>
    <cfRule type="expression" dxfId="159" priority="977">
      <formula>AND(B45="eingetragener Zw",$V$4="Eine Vorlage zur Zielwertüberwachung")</formula>
    </cfRule>
    <cfRule type="expression" dxfId="158" priority="989">
      <formula>NOT(L43="----------")</formula>
    </cfRule>
  </conditionalFormatting>
  <conditionalFormatting sqref="L44:N44">
    <cfRule type="expression" dxfId="157" priority="964">
      <formula>NOT(L44="")</formula>
    </cfRule>
  </conditionalFormatting>
  <conditionalFormatting sqref="N5:Q5">
    <cfRule type="expression" dxfId="156" priority="1708">
      <formula>AND(NOT(A5="Test"),NOT(A5=""),N5="")</formula>
    </cfRule>
  </conditionalFormatting>
  <conditionalFormatting sqref="N6:Q6">
    <cfRule type="expression" dxfId="155" priority="1169">
      <formula>AND(NOT(A5=""),NOT(A5="Test"),N5="",L11="")</formula>
    </cfRule>
  </conditionalFormatting>
  <conditionalFormatting sqref="N41:Q41">
    <cfRule type="expression" dxfId="154" priority="984">
      <formula>AND(NOT(A41="Test"),NOT(A41=""),N41="")</formula>
    </cfRule>
  </conditionalFormatting>
  <conditionalFormatting sqref="N42:Q42">
    <cfRule type="expression" dxfId="153" priority="974">
      <formula>AND(NOT(A41=""),NOT(A41="Test"),N41="",L47="")</formula>
    </cfRule>
  </conditionalFormatting>
  <conditionalFormatting sqref="O7:Q7">
    <cfRule type="expression" dxfId="152" priority="1181">
      <formula>AND(NOT(A5=""),NOT(A5="Test"),OR(O7="Einheit",O7=""))</formula>
    </cfRule>
  </conditionalFormatting>
  <conditionalFormatting sqref="O8:Q8">
    <cfRule type="expression" dxfId="151" priority="1120">
      <formula>NOT(O8="")</formula>
    </cfRule>
  </conditionalFormatting>
  <conditionalFormatting sqref="O9:Q9">
    <cfRule type="expression" dxfId="150" priority="1118">
      <formula>NOT(O9="")</formula>
    </cfRule>
    <cfRule type="expression" dxfId="149" priority="2059">
      <formula>AND(B9="errechneter Mw",$V$4="Eine Vorlage zur Zielwertüberwachung",NOT(O9=""))</formula>
    </cfRule>
  </conditionalFormatting>
  <conditionalFormatting sqref="O43:Q43">
    <cfRule type="expression" dxfId="148" priority="979">
      <formula>AND(NOT(A41=""),NOT(A41="Test"),OR(O43="Einheit",O43=""))</formula>
    </cfRule>
  </conditionalFormatting>
  <conditionalFormatting sqref="O44:Q44">
    <cfRule type="expression" dxfId="147" priority="963">
      <formula>NOT(O44="")</formula>
    </cfRule>
  </conditionalFormatting>
  <conditionalFormatting sqref="O45:Q45">
    <cfRule type="expression" dxfId="146" priority="961">
      <formula>NOT(O45="")</formula>
    </cfRule>
    <cfRule type="expression" dxfId="145" priority="990">
      <formula>AND(B45="errechneter Mw",$V$4="Eine Vorlage zur Zielwertüberwachung",NOT(O45=""))</formula>
    </cfRule>
  </conditionalFormatting>
  <conditionalFormatting sqref="S9">
    <cfRule type="expression" dxfId="144" priority="1063">
      <formula>AND(T9="eingetragener Zw",$V$4="Eine Vorlage zur Zielwertüberwachung")</formula>
    </cfRule>
    <cfRule type="expression" dxfId="143" priority="1065">
      <formula>AND(T9="errechneter Mw",$V$4="Eine Vorlage zur Zielwertüberwachung")</formula>
    </cfRule>
  </conditionalFormatting>
  <conditionalFormatting sqref="S45">
    <cfRule type="expression" dxfId="142" priority="938">
      <formula>AND(T45="eingetragener Zw",$V$4="Eine Vorlage zur Zielwertüberwachung")</formula>
    </cfRule>
    <cfRule type="expression" dxfId="141" priority="940">
      <formula>AND(T45="errechneter Mw",$V$4="Eine Vorlage zur Zielwertüberwachung")</formula>
    </cfRule>
  </conditionalFormatting>
  <conditionalFormatting sqref="S41:AI43 S44:AD44 AG44:AI44">
    <cfRule type="expression" dxfId="140" priority="929">
      <formula>$V$4=""</formula>
    </cfRule>
  </conditionalFormatting>
  <conditionalFormatting sqref="S45:AI73">
    <cfRule type="expression" dxfId="139" priority="152">
      <formula>$V$4=""</formula>
    </cfRule>
  </conditionalFormatting>
  <conditionalFormatting sqref="T9">
    <cfRule type="expression" dxfId="138" priority="1062">
      <formula>$V$4="Eine Vorlage zur Zielwertüberwachung"</formula>
    </cfRule>
  </conditionalFormatting>
  <conditionalFormatting sqref="T12">
    <cfRule type="expression" dxfId="137" priority="1066">
      <formula>OR($V$4="",NOT(T12="Auswahl"))</formula>
    </cfRule>
    <cfRule type="expression" dxfId="136" priority="1083">
      <formula>AND(NOT(S5=""),NOT(S5="Test"),OR(T12="",T12="Auswahl"))</formula>
    </cfRule>
  </conditionalFormatting>
  <conditionalFormatting sqref="T13:T37">
    <cfRule type="expression" dxfId="135" priority="1073">
      <formula>AND(AD$7="----------",NOT(S$5=""),NOT(S$5="Test"))</formula>
    </cfRule>
  </conditionalFormatting>
  <conditionalFormatting sqref="T45">
    <cfRule type="expression" dxfId="134" priority="937">
      <formula>$V$4="Eine Vorlage zur Zielwertüberwachung"</formula>
    </cfRule>
  </conditionalFormatting>
  <conditionalFormatting sqref="T48">
    <cfRule type="expression" dxfId="133" priority="941">
      <formula>OR($V$4="",NOT(T48="Auswahl"))</formula>
    </cfRule>
    <cfRule type="expression" dxfId="132" priority="957">
      <formula>AND(NOT(S41=""),NOT(S41="Test"),OR(T48="",T48="Auswahl"))</formula>
    </cfRule>
  </conditionalFormatting>
  <conditionalFormatting sqref="T49:T73">
    <cfRule type="expression" dxfId="131" priority="153">
      <formula>AND(AD$43="----------",NOT(S$41=""),NOT(S$41="Test"))</formula>
    </cfRule>
  </conditionalFormatting>
  <conditionalFormatting sqref="T9:U9">
    <cfRule type="expression" dxfId="130" priority="1064">
      <formula>AND(NOT(S5=""),NOT(S5="Test"),$V$4="Eine Vorlage zur Zielwertüberwachung",OR(T9="",T9="Auswahl"))</formula>
    </cfRule>
    <cfRule type="expression" dxfId="129" priority="1068">
      <formula>AND(T9="eingetragener Zw",$V$4="Eine Vorlage zur Zielwertüberwachung")</formula>
    </cfRule>
    <cfRule type="expression" dxfId="128" priority="1082">
      <formula>AND(T9="errechneter Mw",$V$4="Eine Vorlage zur Zielwertüberwachung")</formula>
    </cfRule>
  </conditionalFormatting>
  <conditionalFormatting sqref="T45:U45">
    <cfRule type="expression" dxfId="127" priority="939">
      <formula>AND(NOT(S41=""),NOT(S41="Test"),$V$4="Eine Vorlage zur Zielwertüberwachung",OR(T45="",T45="Auswahl"))</formula>
    </cfRule>
    <cfRule type="expression" dxfId="126" priority="942">
      <formula>AND(T45="eingetragener Zw",$V$4="Eine Vorlage zur Zielwertüberwachung")</formula>
    </cfRule>
    <cfRule type="expression" dxfId="125" priority="956">
      <formula>AND(T45="errechneter Mw",$V$4="Eine Vorlage zur Zielwertüberwachung")</formula>
    </cfRule>
  </conditionalFormatting>
  <conditionalFormatting sqref="V7:AC7">
    <cfRule type="expression" dxfId="124" priority="1061">
      <formula>AD7="----------"</formula>
    </cfRule>
    <cfRule type="expression" dxfId="123" priority="1071">
      <formula>NOT(AD7="----------")</formula>
    </cfRule>
  </conditionalFormatting>
  <conditionalFormatting sqref="V8:AC8">
    <cfRule type="expression" dxfId="122" priority="1059">
      <formula>NOT(V8="")</formula>
    </cfRule>
  </conditionalFormatting>
  <conditionalFormatting sqref="V43:AC43">
    <cfRule type="expression" dxfId="121" priority="936">
      <formula>AD43="----------"</formula>
    </cfRule>
    <cfRule type="expression" dxfId="120" priority="945">
      <formula>NOT(AD43="----------")</formula>
    </cfRule>
  </conditionalFormatting>
  <conditionalFormatting sqref="V44:AC44">
    <cfRule type="expression" dxfId="119" priority="934">
      <formula>NOT(V44="")</formula>
    </cfRule>
  </conditionalFormatting>
  <conditionalFormatting sqref="V9:AF9">
    <cfRule type="expression" dxfId="118" priority="1056">
      <formula>NOT(V9="")</formula>
    </cfRule>
  </conditionalFormatting>
  <conditionalFormatting sqref="V45:AF45">
    <cfRule type="expression" dxfId="117" priority="2">
      <formula>NOT($AD$44="")</formula>
    </cfRule>
    <cfRule type="expression" dxfId="116" priority="931">
      <formula>NOT(V45="")</formula>
    </cfRule>
  </conditionalFormatting>
  <conditionalFormatting sqref="V4:AK4">
    <cfRule type="expression" dxfId="115" priority="1789">
      <formula>NOT($V$4="")</formula>
    </cfRule>
    <cfRule type="expression" dxfId="114" priority="1790">
      <formula>$V$4=""</formula>
    </cfRule>
  </conditionalFormatting>
  <conditionalFormatting sqref="AB10:AC12">
    <cfRule type="expression" dxfId="113" priority="1080">
      <formula>AND(T9="eingetragener Zw",$V$4="Eine Vorlage zur Zielwertüberwachung")</formula>
    </cfRule>
    <cfRule type="expression" dxfId="112" priority="1081">
      <formula>AND(T9="errechneter Mw",$V$4="Eine Vorlage zur Zielwertüberwachung")</formula>
    </cfRule>
  </conditionalFormatting>
  <conditionalFormatting sqref="AB11:AC11">
    <cfRule type="expression" dxfId="111" priority="1075">
      <formula>T10="eingetragener Zw"</formula>
    </cfRule>
    <cfRule type="expression" dxfId="110" priority="1076">
      <formula>T10="errechneter Mw"</formula>
    </cfRule>
    <cfRule type="expression" dxfId="109" priority="1077">
      <formula>T10="eingetragener Zw"</formula>
    </cfRule>
    <cfRule type="expression" dxfId="108" priority="1078">
      <formula>T10="errechneter Mw"</formula>
    </cfRule>
  </conditionalFormatting>
  <conditionalFormatting sqref="AB46:AC48">
    <cfRule type="expression" dxfId="107" priority="954">
      <formula>AND(T45="eingetragener Zw",$V$4="Eine Vorlage zur Zielwertüberwachung")</formula>
    </cfRule>
    <cfRule type="expression" dxfId="106" priority="955">
      <formula>AND(T45="errechneter Mw",$V$4="Eine Vorlage zur Zielwertüberwachung")</formula>
    </cfRule>
  </conditionalFormatting>
  <conditionalFormatting sqref="AB47:AC47">
    <cfRule type="expression" dxfId="105" priority="949">
      <formula>T46="eingetragener Zw"</formula>
    </cfRule>
    <cfRule type="expression" dxfId="104" priority="950">
      <formula>T46="errechneter Mw"</formula>
    </cfRule>
    <cfRule type="expression" dxfId="103" priority="951">
      <formula>T46="eingetragener Zw"</formula>
    </cfRule>
    <cfRule type="expression" dxfId="102" priority="952">
      <formula>T46="errechneter Mw"</formula>
    </cfRule>
  </conditionalFormatting>
  <conditionalFormatting sqref="AD44">
    <cfRule type="expression" dxfId="101" priority="933">
      <formula>NOT(AD44="")</formula>
    </cfRule>
  </conditionalFormatting>
  <conditionalFormatting sqref="AD7:AF7">
    <cfRule type="expression" dxfId="100" priority="1060">
      <formula>AND(AD7="----------",$V$4="Eine Vorlage zur Zielwertermittlung")</formula>
    </cfRule>
    <cfRule type="expression" dxfId="99" priority="1070">
      <formula>AND(NOT(S5=""),NOT(S5="Test"),AD7="")</formula>
    </cfRule>
    <cfRule type="expression" dxfId="98" priority="1072">
      <formula>AND(T9="eingetragener Zw",$V$4="Eine Vorlage zur Zielwertüberwachung")</formula>
    </cfRule>
    <cfRule type="expression" dxfId="97" priority="1084">
      <formula>NOT(AD7="----------")</formula>
    </cfRule>
  </conditionalFormatting>
  <conditionalFormatting sqref="AD8:AF8">
    <cfRule type="expression" dxfId="96" priority="1058">
      <formula>NOT(AD8="")</formula>
    </cfRule>
  </conditionalFormatting>
  <conditionalFormatting sqref="AD43:AF43">
    <cfRule type="expression" dxfId="95" priority="935">
      <formula>AND(AD43="----------",$V$4="Eine Vorlage zur Zielwertermittlung")</formula>
    </cfRule>
    <cfRule type="expression" dxfId="94" priority="944">
      <formula>AND(NOT(S41=""),NOT(S41="Test"),AD43="")</formula>
    </cfRule>
    <cfRule type="expression" dxfId="93" priority="946">
      <formula>AND(T45="eingetragener Zw",$V$4="Eine Vorlage zur Zielwertüberwachung")</formula>
    </cfRule>
    <cfRule type="expression" dxfId="92" priority="958">
      <formula>NOT(AD43="----------")</formula>
    </cfRule>
  </conditionalFormatting>
  <conditionalFormatting sqref="AF5:AI5">
    <cfRule type="expression" dxfId="91" priority="1079">
      <formula>AND(NOT(S5="Test"),NOT(S5=""),AF5="")</formula>
    </cfRule>
  </conditionalFormatting>
  <conditionalFormatting sqref="AF6:AI6">
    <cfRule type="expression" dxfId="90" priority="1069">
      <formula>AND(NOT(S5=""),NOT(S5="Test"),AF5="",AD11="")</formula>
    </cfRule>
  </conditionalFormatting>
  <conditionalFormatting sqref="AF41:AI41">
    <cfRule type="expression" dxfId="89" priority="953">
      <formula>AND(NOT(S41="Test"),NOT(S41=""),AF41="")</formula>
    </cfRule>
  </conditionalFormatting>
  <conditionalFormatting sqref="AF42:AI42">
    <cfRule type="expression" dxfId="88" priority="943">
      <formula>AND(NOT(S41=""),NOT(S41="Test"),AF41="",AD47="")</formula>
    </cfRule>
  </conditionalFormatting>
  <conditionalFormatting sqref="AG7:AI7">
    <cfRule type="expression" dxfId="87" priority="1074">
      <formula>AND(NOT(S5=""),NOT(S5="Test"),OR(AG7="Einheit",AG7=""))</formula>
    </cfRule>
  </conditionalFormatting>
  <conditionalFormatting sqref="AG8:AI8">
    <cfRule type="expression" dxfId="86" priority="1057">
      <formula>NOT(AG8="")</formula>
    </cfRule>
  </conditionalFormatting>
  <conditionalFormatting sqref="AG9:AI9">
    <cfRule type="expression" dxfId="85" priority="1055">
      <formula>NOT(AG9="")</formula>
    </cfRule>
    <cfRule type="expression" dxfId="84" priority="1085">
      <formula>AND(T9="errechneter Mw",$V$4="Eine Vorlage zur Zielwertüberwachung",NOT(AG9=""))</formula>
    </cfRule>
  </conditionalFormatting>
  <conditionalFormatting sqref="AG43:AI43">
    <cfRule type="expression" dxfId="83" priority="948">
      <formula>AND(NOT(S41=""),NOT(S41="Test"),OR(AG43="Einheit",AG43=""))</formula>
    </cfRule>
  </conditionalFormatting>
  <conditionalFormatting sqref="AG44:AI44">
    <cfRule type="expression" dxfId="82" priority="932">
      <formula>NOT(AG44="")</formula>
    </cfRule>
  </conditionalFormatting>
  <conditionalFormatting sqref="AG45:AI45">
    <cfRule type="expression" dxfId="81" priority="930">
      <formula>NOT(AG45="")</formula>
    </cfRule>
    <cfRule type="expression" dxfId="80" priority="959">
      <formula>AND(T45="errechneter Mw",$V$4="Eine Vorlage zur Zielwertüberwachung",NOT(AG45=""))</formula>
    </cfRule>
  </conditionalFormatting>
  <conditionalFormatting sqref="AJ41:BB73">
    <cfRule type="expression" dxfId="79" priority="150">
      <formula>$V$4=""</formula>
    </cfRule>
  </conditionalFormatting>
  <conditionalFormatting sqref="AK9">
    <cfRule type="expression" dxfId="78" priority="1000">
      <formula>AND(AL9="eingetragener Zw",$V$4="Eine Vorlage zur Zielwertüberwachung")</formula>
    </cfRule>
    <cfRule type="expression" dxfId="77" priority="1002">
      <formula>AND(AL9="errechneter Mw",$V$4="Eine Vorlage zur Zielwertüberwachung")</formula>
    </cfRule>
  </conditionalFormatting>
  <conditionalFormatting sqref="AK45">
    <cfRule type="expression" dxfId="76" priority="907">
      <formula>AND(AL45="eingetragener Zw",$V$4="Eine Vorlage zur Zielwertüberwachung")</formula>
    </cfRule>
    <cfRule type="expression" dxfId="75" priority="909">
      <formula>AND(AL45="errechneter Mw",$V$4="Eine Vorlage zur Zielwertüberwachung")</formula>
    </cfRule>
  </conditionalFormatting>
  <conditionalFormatting sqref="AL4">
    <cfRule type="expression" dxfId="74" priority="3">
      <formula>$V$4=""</formula>
    </cfRule>
  </conditionalFormatting>
  <conditionalFormatting sqref="AL9">
    <cfRule type="expression" dxfId="73" priority="999">
      <formula>$V$4="Eine Vorlage zur Zielwertüberwachung"</formula>
    </cfRule>
  </conditionalFormatting>
  <conditionalFormatting sqref="AL12">
    <cfRule type="expression" dxfId="72" priority="1003">
      <formula>OR($V$4="",NOT(AL12="Auswahl"))</formula>
    </cfRule>
    <cfRule type="expression" dxfId="71" priority="1020">
      <formula>AND(NOT(AK5=""),NOT(AK5="Test"),OR(AL12="",AL12="Auswahl"))</formula>
    </cfRule>
  </conditionalFormatting>
  <conditionalFormatting sqref="AL13:AL37">
    <cfRule type="expression" dxfId="70" priority="1010">
      <formula>AND(AV$7="----------",NOT(AK$5=""),NOT(AK$5="Test"))</formula>
    </cfRule>
  </conditionalFormatting>
  <conditionalFormatting sqref="AL45">
    <cfRule type="expression" dxfId="69" priority="906">
      <formula>$V$4="Eine Vorlage zur Zielwertüberwachung"</formula>
    </cfRule>
  </conditionalFormatting>
  <conditionalFormatting sqref="AL48">
    <cfRule type="expression" dxfId="68" priority="910">
      <formula>OR($V$4="",NOT(AL48="Auswahl"))</formula>
    </cfRule>
    <cfRule type="expression" dxfId="67" priority="926">
      <formula>AND(NOT(AK41=""),NOT(AK41="Test"),OR(AL48="",AL48="Auswahl"))</formula>
    </cfRule>
  </conditionalFormatting>
  <conditionalFormatting sqref="AL49:AL73">
    <cfRule type="expression" dxfId="66" priority="151">
      <formula>AND(AV$43="----------",NOT(AK$41=""),NOT(AK$41="Test"))</formula>
    </cfRule>
  </conditionalFormatting>
  <conditionalFormatting sqref="AL9:AM9">
    <cfRule type="expression" dxfId="65" priority="1001">
      <formula>AND(NOT(AK5=""),NOT(AK5="Test"),$V$4="Eine Vorlage zur Zielwertüberwachung",OR(AL9="",AL9="Auswahl"))</formula>
    </cfRule>
    <cfRule type="expression" dxfId="64" priority="1005">
      <formula>AND(AL9="eingetragener Zw",$V$4="Eine Vorlage zur Zielwertüberwachung")</formula>
    </cfRule>
    <cfRule type="expression" dxfId="63" priority="1019">
      <formula>AND(AL9="errechneter Mw",$V$4="Eine Vorlage zur Zielwertüberwachung")</formula>
    </cfRule>
  </conditionalFormatting>
  <conditionalFormatting sqref="AL45:AM45">
    <cfRule type="expression" dxfId="62" priority="908">
      <formula>AND(NOT(AK41=""),NOT(AK41="Test"),$V$4="Eine Vorlage zur Zielwertüberwachung",OR(AL45="",AL45="Auswahl"))</formula>
    </cfRule>
    <cfRule type="expression" dxfId="61" priority="911">
      <formula>AND(AL45="eingetragener Zw",$V$4="Eine Vorlage zur Zielwertüberwachung")</formula>
    </cfRule>
    <cfRule type="expression" dxfId="60" priority="925">
      <formula>AND(AL45="errechneter Mw",$V$4="Eine Vorlage zur Zielwertüberwachung")</formula>
    </cfRule>
  </conditionalFormatting>
  <conditionalFormatting sqref="AN7:AU7">
    <cfRule type="expression" dxfId="59" priority="998">
      <formula>AV7="----------"</formula>
    </cfRule>
    <cfRule type="expression" dxfId="58" priority="1008">
      <formula>NOT(AV7="----------")</formula>
    </cfRule>
  </conditionalFormatting>
  <conditionalFormatting sqref="AN8:AU8">
    <cfRule type="expression" dxfId="57" priority="996">
      <formula>NOT(AN8="")</formula>
    </cfRule>
  </conditionalFormatting>
  <conditionalFormatting sqref="AN43:AU43">
    <cfRule type="expression" dxfId="56" priority="905">
      <formula>AV43="----------"</formula>
    </cfRule>
    <cfRule type="expression" dxfId="55" priority="914">
      <formula>NOT(AV43="----------")</formula>
    </cfRule>
  </conditionalFormatting>
  <conditionalFormatting sqref="AN44:AU44">
    <cfRule type="expression" dxfId="54" priority="903">
      <formula>NOT(AN44="")</formula>
    </cfRule>
  </conditionalFormatting>
  <conditionalFormatting sqref="AN9:AX9">
    <cfRule type="expression" dxfId="53" priority="993">
      <formula>NOT(AN9="")</formula>
    </cfRule>
  </conditionalFormatting>
  <conditionalFormatting sqref="AN45:AX45">
    <cfRule type="expression" dxfId="52" priority="900">
      <formula>NOT(AN45="")</formula>
    </cfRule>
  </conditionalFormatting>
  <conditionalFormatting sqref="AT10:AU12">
    <cfRule type="expression" dxfId="51" priority="1017">
      <formula>AND(AL9="eingetragener Zw",$V$4="Eine Vorlage zur Zielwertüberwachung")</formula>
    </cfRule>
    <cfRule type="expression" dxfId="50" priority="1018">
      <formula>AND(AL9="errechneter Mw",$V$4="Eine Vorlage zur Zielwertüberwachung")</formula>
    </cfRule>
  </conditionalFormatting>
  <conditionalFormatting sqref="AT11:AU11">
    <cfRule type="expression" dxfId="49" priority="1012">
      <formula>AL10="eingetragener Zw"</formula>
    </cfRule>
    <cfRule type="expression" dxfId="48" priority="1013">
      <formula>AL10="errechneter Mw"</formula>
    </cfRule>
    <cfRule type="expression" dxfId="47" priority="1014">
      <formula>AL10="eingetragener Zw"</formula>
    </cfRule>
    <cfRule type="expression" dxfId="46" priority="1015">
      <formula>AL10="errechneter Mw"</formula>
    </cfRule>
  </conditionalFormatting>
  <conditionalFormatting sqref="AT46:AU48">
    <cfRule type="expression" dxfId="45" priority="923">
      <formula>AND(AL45="eingetragener Zw",$V$4="Eine Vorlage zur Zielwertüberwachung")</formula>
    </cfRule>
    <cfRule type="expression" dxfId="44" priority="924">
      <formula>AND(AL45="errechneter Mw",$V$4="Eine Vorlage zur Zielwertüberwachung")</formula>
    </cfRule>
  </conditionalFormatting>
  <conditionalFormatting sqref="AT47:AU47">
    <cfRule type="expression" dxfId="43" priority="918">
      <formula>AL46="eingetragener Zw"</formula>
    </cfRule>
    <cfRule type="expression" dxfId="42" priority="919">
      <formula>AL46="errechneter Mw"</formula>
    </cfRule>
    <cfRule type="expression" dxfId="41" priority="920">
      <formula>AL46="eingetragener Zw"</formula>
    </cfRule>
    <cfRule type="expression" dxfId="40" priority="921">
      <formula>AL46="errechneter Mw"</formula>
    </cfRule>
  </conditionalFormatting>
  <conditionalFormatting sqref="AV7:AX7">
    <cfRule type="expression" dxfId="39" priority="997">
      <formula>AND(AV7="----------",$V$4="Eine Vorlage zur Zielwertermittlung")</formula>
    </cfRule>
    <cfRule type="expression" dxfId="38" priority="1007">
      <formula>AND(NOT(AK5=""),NOT(AK5="Test"),AV7="")</formula>
    </cfRule>
    <cfRule type="expression" dxfId="37" priority="1009">
      <formula>AND(AL9="eingetragener Zw",$V$4="Eine Vorlage zur Zielwertüberwachung")</formula>
    </cfRule>
    <cfRule type="expression" dxfId="36" priority="1021">
      <formula>NOT(AV7="----------")</formula>
    </cfRule>
  </conditionalFormatting>
  <conditionalFormatting sqref="AV8:AX8">
    <cfRule type="expression" dxfId="35" priority="995">
      <formula>NOT(AV8="")</formula>
    </cfRule>
  </conditionalFormatting>
  <conditionalFormatting sqref="AV43:AX43">
    <cfRule type="expression" dxfId="34" priority="904">
      <formula>AND(AV43="----------",$V$4="Eine Vorlage zur Zielwertermittlung")</formula>
    </cfRule>
    <cfRule type="expression" dxfId="33" priority="913">
      <formula>AND(NOT(AK41=""),NOT(AK41="Test"),AV43="")</formula>
    </cfRule>
    <cfRule type="expression" dxfId="32" priority="915">
      <formula>AND(AL45="eingetragener Zw",$V$4="Eine Vorlage zur Zielwertüberwachung")</formula>
    </cfRule>
    <cfRule type="expression" dxfId="31" priority="927">
      <formula>NOT(AV43="----------")</formula>
    </cfRule>
  </conditionalFormatting>
  <conditionalFormatting sqref="AV44:AX44">
    <cfRule type="expression" dxfId="30" priority="902">
      <formula>NOT(AV44="")</formula>
    </cfRule>
  </conditionalFormatting>
  <conditionalFormatting sqref="AX5:BA5">
    <cfRule type="expression" dxfId="29" priority="1016">
      <formula>AND(NOT(AK5="Test"),NOT(AK5=""),AX5="")</formula>
    </cfRule>
  </conditionalFormatting>
  <conditionalFormatting sqref="AX6:BA6">
    <cfRule type="expression" dxfId="28" priority="1006">
      <formula>AND(NOT(AK5=""),NOT(AK5="Test"),AX5="",AV11="")</formula>
    </cfRule>
  </conditionalFormatting>
  <conditionalFormatting sqref="AX41:BA41">
    <cfRule type="expression" dxfId="27" priority="922">
      <formula>AND(NOT(AK41="Test"),NOT(AK41=""),AX41="")</formula>
    </cfRule>
  </conditionalFormatting>
  <conditionalFormatting sqref="AX42:BA42">
    <cfRule type="expression" dxfId="26" priority="912">
      <formula>AND(NOT(AK41=""),NOT(AK41="Test"),AX41="",AV47="")</formula>
    </cfRule>
  </conditionalFormatting>
  <conditionalFormatting sqref="AY7:BA7">
    <cfRule type="expression" dxfId="25" priority="1011">
      <formula>AND(NOT(AK5=""),NOT(AK5="Test"),OR(AY7="Einheit",AY7=""))</formula>
    </cfRule>
  </conditionalFormatting>
  <conditionalFormatting sqref="AY8:BA8">
    <cfRule type="expression" dxfId="24" priority="994">
      <formula>NOT(AY8="")</formula>
    </cfRule>
  </conditionalFormatting>
  <conditionalFormatting sqref="AY9:BA9">
    <cfRule type="expression" dxfId="23" priority="992">
      <formula>NOT(AY9="")</formula>
    </cfRule>
    <cfRule type="expression" dxfId="22" priority="1022">
      <formula>AND(AL9="errechneter Mw",$V$4="Eine Vorlage zur Zielwertüberwachung",NOT(AY9=""))</formula>
    </cfRule>
  </conditionalFormatting>
  <conditionalFormatting sqref="AY43:BA43">
    <cfRule type="expression" dxfId="21" priority="917">
      <formula>AND(NOT(AK41=""),NOT(AK41="Test"),OR(AY43="Einheit",AY43=""))</formula>
    </cfRule>
  </conditionalFormatting>
  <conditionalFormatting sqref="AY44:BA44">
    <cfRule type="expression" dxfId="20" priority="901">
      <formula>NOT(AY44="")</formula>
    </cfRule>
  </conditionalFormatting>
  <conditionalFormatting sqref="AY45:BA45">
    <cfRule type="expression" dxfId="19" priority="899">
      <formula>NOT(AY45="")</formula>
    </cfRule>
    <cfRule type="expression" dxfId="18" priority="928">
      <formula>AND(AL45="errechneter Mw",$V$4="Eine Vorlage zur Zielwertüberwachung",NOT(AY45=""))</formula>
    </cfRule>
  </conditionalFormatting>
  <conditionalFormatting sqref="BC46 BC48:BC73">
    <cfRule type="expression" dxfId="17" priority="1">
      <formula>$V$4=""</formula>
    </cfRule>
  </conditionalFormatting>
  <dataValidations count="1">
    <dataValidation showInputMessage="1" showErrorMessage="1" sqref="L7:N7 L43:N43 AD43:AF43 AV43:AX43"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01.06.2026    &amp;CSeite &amp;P/&amp;N&amp;RPolymed.ch/Downloads/Labor/XXXXYYYY           </oddFooter>
  </headerFooter>
  <rowBreaks count="1" manualBreakCount="1">
    <brk id="37" max="55"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xm:sqref>
        </x14:dataValidation>
        <x14:dataValidation type="list" showInputMessage="1" showErrorMessage="1" xr:uid="{0FB66A0D-91D7-4747-80E9-82DF2FC4C9C0}">
          <x14:formula1>
            <xm:f>Hilfstabelle!$Q$21:$Q$23</xm:f>
          </x14:formula1>
          <xm:sqref>B9 AL9 T9 B45 T45 AL45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0F4F5-F9E3-4BCC-83C6-F25C1D0D4520}">
  <dimension ref="B1:G16"/>
  <sheetViews>
    <sheetView showGridLines="0" zoomScaleNormal="100" workbookViewId="0">
      <selection activeCell="I22" sqref="I22"/>
    </sheetView>
  </sheetViews>
  <sheetFormatPr baseColWidth="10" defaultRowHeight="12.75" x14ac:dyDescent="0.2"/>
  <cols>
    <col min="1" max="1" width="1"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5.25" customHeight="1" thickBot="1" x14ac:dyDescent="0.25">
      <c r="F1">
        <v>2</v>
      </c>
    </row>
    <row r="2" spans="2:7" x14ac:dyDescent="0.2">
      <c r="B2" s="189" t="str">
        <f>Dokumentationshilfe!C1</f>
        <v>Mythic 22</v>
      </c>
      <c r="C2" s="190"/>
      <c r="D2" s="190"/>
      <c r="E2" s="190"/>
      <c r="F2" s="190"/>
      <c r="G2" s="191"/>
    </row>
    <row r="3" spans="2:7" x14ac:dyDescent="0.2">
      <c r="B3" s="192"/>
      <c r="C3" s="193"/>
      <c r="D3" s="193"/>
      <c r="E3" s="193"/>
      <c r="F3" s="193"/>
      <c r="G3" s="194"/>
    </row>
    <row r="4" spans="2:7" x14ac:dyDescent="0.2">
      <c r="B4" s="192"/>
      <c r="C4" s="193"/>
      <c r="D4" s="193"/>
      <c r="E4" s="193"/>
      <c r="F4" s="193"/>
      <c r="G4" s="194"/>
    </row>
    <row r="5" spans="2:7" ht="18.75" thickBot="1" x14ac:dyDescent="0.3">
      <c r="B5" s="195" t="str">
        <f>Dokumentationshilfe!C3</f>
        <v>Myt-5D</v>
      </c>
      <c r="C5" s="196"/>
      <c r="D5" s="197" t="str">
        <f>CONCATENATE(Dokumentationshilfe!S3,Dokumentationshilfe!T3)</f>
        <v>Lot: MYT2606</v>
      </c>
      <c r="E5" s="197"/>
      <c r="F5" s="198" t="str">
        <f>CONCATENATE(Dokumentationshilfe!AF3,TEXT(Dokumentationshilfe!AK3,"TT.MM.JJJJ"))</f>
        <v>Verfall: 05.08.2026</v>
      </c>
      <c r="G5" s="199"/>
    </row>
    <row r="6" spans="2:7" ht="13.5" thickBot="1" x14ac:dyDescent="0.25"/>
    <row r="7" spans="2:7" ht="17.25" thickBot="1" x14ac:dyDescent="0.3">
      <c r="B7" s="65" t="s">
        <v>50</v>
      </c>
      <c r="C7" s="66" t="s">
        <v>212</v>
      </c>
      <c r="D7" s="200" t="s">
        <v>213</v>
      </c>
      <c r="E7" s="200"/>
      <c r="F7" s="200"/>
      <c r="G7" s="65" t="s">
        <v>1</v>
      </c>
    </row>
    <row r="8" spans="2:7" ht="15.75" thickBot="1" x14ac:dyDescent="0.25">
      <c r="B8" s="67" t="str">
        <f>Dokumentationshilfe!A5</f>
        <v>WBC</v>
      </c>
      <c r="C8" s="68">
        <f>Dokumentationshilfe!J11</f>
        <v>7.7</v>
      </c>
      <c r="D8" s="187" t="str">
        <f>CONCATENATE(Dokumentationshilfe!D11," - ",Dokumentationshilfe!P11)</f>
        <v>6.5 - 8.9</v>
      </c>
      <c r="E8" s="187"/>
      <c r="F8" s="187"/>
      <c r="G8" s="67" t="str">
        <f>Dokumentationshilfe!O7</f>
        <v>x103/µL</v>
      </c>
    </row>
    <row r="9" spans="2:7" ht="15.75" thickBot="1" x14ac:dyDescent="0.25">
      <c r="B9" s="67" t="str">
        <f>Dokumentationshilfe!S5</f>
        <v>RBC</v>
      </c>
      <c r="C9" s="68">
        <f>Dokumentationshilfe!AB11</f>
        <v>4.2300000000000004</v>
      </c>
      <c r="D9" s="187" t="str">
        <f>CONCATENATE(Dokumentationshilfe!V11," - ",Dokumentationshilfe!AH11)</f>
        <v>4.03 - 4.43</v>
      </c>
      <c r="E9" s="187"/>
      <c r="F9" s="187"/>
      <c r="G9" s="67" t="str">
        <f>Dokumentationshilfe!AG7</f>
        <v>x106/µl</v>
      </c>
    </row>
    <row r="10" spans="2:7" ht="15.75" thickBot="1" x14ac:dyDescent="0.25">
      <c r="B10" s="67" t="str">
        <f>Dokumentationshilfe!AK5</f>
        <v>Hb</v>
      </c>
      <c r="C10" s="68">
        <f>Dokumentationshilfe!AT11</f>
        <v>13.6</v>
      </c>
      <c r="D10" s="187" t="str">
        <f>CONCATENATE(Dokumentationshilfe!AN11," - ",Dokumentationshilfe!AZ11)</f>
        <v>12.9 - 14.3</v>
      </c>
      <c r="E10" s="187"/>
      <c r="F10" s="187"/>
      <c r="G10" s="67" t="str">
        <f>Dokumentationshilfe!AY7</f>
        <v>g/dl</v>
      </c>
    </row>
    <row r="11" spans="2:7" ht="15.75" thickBot="1" x14ac:dyDescent="0.25">
      <c r="B11" s="67" t="str">
        <f>Dokumentationshilfe!A41</f>
        <v>HCT</v>
      </c>
      <c r="C11" s="68">
        <f>Dokumentationshilfe!J47</f>
        <v>36.6</v>
      </c>
      <c r="D11" s="187" t="str">
        <f>CONCATENATE(Dokumentationshilfe!D47," - ",Dokumentationshilfe!P47)</f>
        <v>34.1 - 39.1</v>
      </c>
      <c r="E11" s="187"/>
      <c r="F11" s="187"/>
      <c r="G11" s="67" t="str">
        <f>Dokumentationshilfe!O43</f>
        <v>%</v>
      </c>
    </row>
    <row r="12" spans="2:7" ht="15.75" thickBot="1" x14ac:dyDescent="0.25">
      <c r="B12" s="67" t="str">
        <f>Dokumentationshilfe!S41</f>
        <v>PLT</v>
      </c>
      <c r="C12" s="68">
        <f>Dokumentationshilfe!AB47</f>
        <v>257</v>
      </c>
      <c r="D12" s="187" t="str">
        <f>CONCATENATE(Dokumentationshilfe!V47," - ",Dokumentationshilfe!AH47)</f>
        <v>222 - 292</v>
      </c>
      <c r="E12" s="187"/>
      <c r="F12" s="187"/>
      <c r="G12" s="67" t="str">
        <f>Dokumentationshilfe!AG43</f>
        <v>x103/µL</v>
      </c>
    </row>
    <row r="13" spans="2:7" ht="15.75" thickBot="1" x14ac:dyDescent="0.25">
      <c r="B13" s="67" t="str">
        <f>Dokumentationshilfe!AK41</f>
        <v>Test</v>
      </c>
      <c r="C13" s="68" t="str">
        <f>Dokumentationshilfe!AT47</f>
        <v/>
      </c>
      <c r="D13" s="187" t="str">
        <f>CONCATENATE(Dokumentationshilfe!AN47," - ",Dokumentationshilfe!AZ47)</f>
        <v xml:space="preserve"> - </v>
      </c>
      <c r="E13" s="187"/>
      <c r="F13" s="187"/>
      <c r="G13" s="67" t="str">
        <f>Dokumentationshilfe!AY43</f>
        <v>Einheit</v>
      </c>
    </row>
    <row r="14" spans="2:7" ht="15" x14ac:dyDescent="0.2">
      <c r="B14" s="69"/>
      <c r="C14" s="70"/>
      <c r="D14" s="188"/>
      <c r="E14" s="188"/>
      <c r="F14" s="188"/>
      <c r="G14" s="69"/>
    </row>
    <row r="15" spans="2:7" ht="15" x14ac:dyDescent="0.2">
      <c r="B15" s="71"/>
      <c r="C15" s="72"/>
      <c r="D15" s="186"/>
      <c r="E15" s="186"/>
      <c r="F15" s="186"/>
      <c r="G15" s="71"/>
    </row>
    <row r="16" spans="2:7" ht="15" x14ac:dyDescent="0.2">
      <c r="B16" s="71"/>
      <c r="C16" s="72"/>
      <c r="D16" s="186"/>
      <c r="E16" s="186"/>
      <c r="F16" s="186"/>
      <c r="G16" s="71"/>
    </row>
  </sheetData>
  <sheetProtection algorithmName="SHA-512" hashValue="8d9JYuEJTBtGY/OcyP5v2HyCIWDIFrUhXNfQ65cY+3kJ7RwmqCRqOysRlnVwL/4K5/q/Xz5jUDy1eEnzf8eWZg==" saltValue="kKgINyHjDgQx08k1MBZ+cw==" spinCount="100000" sheet="1" objects="1" scenarios="1"/>
  <mergeCells count="14">
    <mergeCell ref="D8:F8"/>
    <mergeCell ref="B2:G4"/>
    <mergeCell ref="B5:C5"/>
    <mergeCell ref="D5:E5"/>
    <mergeCell ref="F5:G5"/>
    <mergeCell ref="D7:F7"/>
    <mergeCell ref="D15:F15"/>
    <mergeCell ref="D16:F16"/>
    <mergeCell ref="D9:F9"/>
    <mergeCell ref="D10:F10"/>
    <mergeCell ref="D11:F11"/>
    <mergeCell ref="D12:F12"/>
    <mergeCell ref="D13:F13"/>
    <mergeCell ref="D14:F14"/>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86DA2-59B1-4CC5-9E1B-DCE7C534A1F5}">
  <dimension ref="B1:M357"/>
  <sheetViews>
    <sheetView showGridLines="0" zoomScaleNormal="100" workbookViewId="0">
      <selection activeCell="C21" sqref="C21"/>
    </sheetView>
  </sheetViews>
  <sheetFormatPr baseColWidth="10" defaultRowHeight="12.75" x14ac:dyDescent="0.2"/>
  <cols>
    <col min="1" max="1" width="2" style="75" customWidth="1"/>
    <col min="2" max="2" width="14.42578125" style="75" customWidth="1"/>
    <col min="3" max="3" width="12" style="75" customWidth="1"/>
    <col min="4" max="4" width="13.140625" style="75" customWidth="1"/>
    <col min="5" max="5" width="25.42578125" style="75" customWidth="1"/>
    <col min="6" max="6" width="27.140625" style="75" customWidth="1"/>
    <col min="7" max="7" width="23.7109375" style="75" bestFit="1" customWidth="1"/>
    <col min="8" max="8" width="4.140625" style="75" customWidth="1"/>
    <col min="9" max="9" width="13.140625" style="75" customWidth="1"/>
    <col min="10" max="10" width="26.28515625" style="75" bestFit="1" customWidth="1"/>
    <col min="11" max="11" width="17.5703125" style="75" bestFit="1" customWidth="1"/>
    <col min="12" max="12" width="21" style="75" bestFit="1" customWidth="1"/>
    <col min="13" max="13" width="23.140625" style="75" bestFit="1" customWidth="1"/>
    <col min="14" max="16384" width="11.42578125" style="75"/>
  </cols>
  <sheetData>
    <row r="1" spans="2:13" ht="9" customHeight="1" thickBot="1" x14ac:dyDescent="0.25"/>
    <row r="2" spans="2:13" ht="16.5" customHeight="1" thickTop="1" thickBot="1" x14ac:dyDescent="0.3">
      <c r="B2" s="202" t="s">
        <v>214</v>
      </c>
      <c r="C2" s="203"/>
      <c r="D2" s="203"/>
      <c r="E2" s="203"/>
      <c r="F2" s="203"/>
      <c r="G2" s="204"/>
      <c r="I2" s="202" t="s">
        <v>215</v>
      </c>
      <c r="J2" s="203"/>
      <c r="K2" s="203"/>
      <c r="L2" s="203"/>
      <c r="M2" s="204"/>
    </row>
    <row r="3" spans="2:13" ht="16.5" customHeight="1" thickBot="1" x14ac:dyDescent="0.25">
      <c r="B3" s="76"/>
      <c r="C3" s="77"/>
      <c r="D3" s="77"/>
      <c r="E3" s="77"/>
      <c r="F3" s="77"/>
      <c r="G3" s="78"/>
      <c r="I3" s="76"/>
      <c r="J3" s="77"/>
      <c r="K3" s="77"/>
      <c r="L3" s="77"/>
      <c r="M3" s="78"/>
    </row>
    <row r="4" spans="2:13" ht="16.5" customHeight="1" thickBot="1" x14ac:dyDescent="0.25">
      <c r="B4" s="79" t="s">
        <v>50</v>
      </c>
      <c r="C4" s="80" t="s">
        <v>216</v>
      </c>
      <c r="D4" s="80" t="s">
        <v>217</v>
      </c>
      <c r="E4" s="80" t="s">
        <v>218</v>
      </c>
      <c r="F4" s="80" t="s">
        <v>219</v>
      </c>
      <c r="G4" s="81" t="s">
        <v>220</v>
      </c>
      <c r="I4" s="205" t="s">
        <v>221</v>
      </c>
      <c r="J4" s="206"/>
      <c r="K4" s="206"/>
      <c r="L4" s="206"/>
      <c r="M4" s="207"/>
    </row>
    <row r="5" spans="2:13" ht="16.5" customHeight="1" thickBot="1" x14ac:dyDescent="0.25">
      <c r="B5" s="82"/>
      <c r="C5" s="83"/>
      <c r="D5" s="83"/>
      <c r="E5" s="84" t="str">
        <f>IF(OR(C5="",D5=""),"",ABS(C5-D5))</f>
        <v/>
      </c>
      <c r="F5" s="84"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85"/>
      <c r="I5" s="86" t="s">
        <v>50</v>
      </c>
      <c r="J5" s="87" t="s">
        <v>222</v>
      </c>
      <c r="K5" s="88" t="s">
        <v>223</v>
      </c>
      <c r="L5" s="88" t="s">
        <v>224</v>
      </c>
      <c r="M5" s="89" t="s">
        <v>225</v>
      </c>
    </row>
    <row r="6" spans="2:13" ht="16.5" customHeight="1" x14ac:dyDescent="0.2">
      <c r="B6" s="90"/>
      <c r="G6" s="91"/>
      <c r="I6" s="92" t="str">
        <f>Dokumentationshilfe!A5</f>
        <v>WBC</v>
      </c>
      <c r="J6" s="93"/>
      <c r="K6" s="93"/>
      <c r="L6" s="94">
        <f>Dokumentationshilfe!J11</f>
        <v>7.7</v>
      </c>
      <c r="M6" s="95"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6" t="s">
        <v>226</v>
      </c>
      <c r="C7" s="208" t="str">
        <f>IF(OR(F5="VK manuell eingeben",F5="Parameter eingeben"),"",IF(OR(F5=0,F5=""),"",IF(AND(E5="",F5&lt;&gt;"",F5&lt;&gt;0),_xlfn.CONCAT(Hilfstabelle!Q39,MAX(C5,D5)-F5,Hilfstabelle!Q40,MAX(C5,D5)+F5,Hilfstabelle!Q41),IF(E5&lt;F5,Hilfstabelle!Q43,IF(E5&gt;F5,Hilfstabelle!Q44,"")))))</f>
        <v/>
      </c>
      <c r="D7" s="208"/>
      <c r="E7" s="208"/>
      <c r="F7" s="208"/>
      <c r="G7" s="209"/>
      <c r="I7" s="92" t="str">
        <f>Dokumentationshilfe!S5</f>
        <v>RBC</v>
      </c>
      <c r="J7" s="93"/>
      <c r="K7" s="93"/>
      <c r="L7" s="94">
        <f>Dokumentationshilfe!AB11</f>
        <v>4.2300000000000004</v>
      </c>
      <c r="M7" s="95" t="str">
        <f t="shared" ref="M7:M11"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0"/>
      <c r="C8" s="210"/>
      <c r="D8" s="210"/>
      <c r="E8" s="210"/>
      <c r="F8" s="210"/>
      <c r="G8" s="211"/>
      <c r="I8" s="118" t="str">
        <f>Dokumentationshilfe!AK5</f>
        <v>Hb</v>
      </c>
      <c r="J8" s="119"/>
      <c r="K8" s="119"/>
      <c r="L8" s="120">
        <f>Dokumentationshilfe!AT11</f>
        <v>13.6</v>
      </c>
      <c r="M8" s="121" t="str">
        <f t="shared" si="0"/>
        <v>Analysesystem wählen</v>
      </c>
    </row>
    <row r="9" spans="2:13" ht="16.5" customHeight="1" thickBot="1" x14ac:dyDescent="0.25">
      <c r="B9" s="101"/>
      <c r="C9" s="212"/>
      <c r="D9" s="212"/>
      <c r="E9" s="212"/>
      <c r="F9" s="212"/>
      <c r="G9" s="213"/>
      <c r="I9" s="92" t="str">
        <f>Dokumentationshilfe!A41</f>
        <v>HCT</v>
      </c>
      <c r="J9" s="93"/>
      <c r="K9" s="93"/>
      <c r="L9" s="94">
        <f>Dokumentationshilfe!J47</f>
        <v>36.6</v>
      </c>
      <c r="M9" s="95" t="str">
        <f t="shared" si="0"/>
        <v>Analysesystem wählen</v>
      </c>
    </row>
    <row r="10" spans="2:13" ht="16.5" customHeight="1" thickTop="1" x14ac:dyDescent="0.2">
      <c r="I10" s="92" t="str">
        <f>Dokumentationshilfe!S41</f>
        <v>PLT</v>
      </c>
      <c r="J10" s="93"/>
      <c r="K10" s="93"/>
      <c r="L10" s="94">
        <f>Dokumentationshilfe!AB47</f>
        <v>257</v>
      </c>
      <c r="M10" s="95" t="str">
        <f t="shared" si="0"/>
        <v>Analysesystem wählen</v>
      </c>
    </row>
    <row r="11" spans="2:13" ht="16.5" customHeight="1" thickBot="1" x14ac:dyDescent="0.25">
      <c r="I11" s="97" t="str">
        <f>Dokumentationshilfe!AK41</f>
        <v>Test</v>
      </c>
      <c r="J11" s="98"/>
      <c r="K11" s="98"/>
      <c r="L11" s="99" t="str">
        <f>Dokumentationshilfe!AT47</f>
        <v/>
      </c>
      <c r="M11" s="100" t="str">
        <f t="shared" si="0"/>
        <v>Analysesystem wählen</v>
      </c>
    </row>
    <row r="12" spans="2:13" ht="16.5" customHeight="1" thickTop="1" thickBot="1" x14ac:dyDescent="0.3">
      <c r="B12" s="214" t="s">
        <v>227</v>
      </c>
      <c r="C12" s="215"/>
      <c r="D12" s="215"/>
      <c r="E12" s="215"/>
      <c r="F12" s="215"/>
      <c r="G12" s="216"/>
    </row>
    <row r="13" spans="2:13" ht="16.5" customHeight="1" thickBot="1" x14ac:dyDescent="0.25">
      <c r="B13" s="90"/>
      <c r="G13" s="91"/>
    </row>
    <row r="14" spans="2:13" ht="16.5" customHeight="1" x14ac:dyDescent="0.2">
      <c r="B14" s="102" t="s">
        <v>228</v>
      </c>
      <c r="C14" s="201" t="s">
        <v>229</v>
      </c>
      <c r="D14" s="201"/>
      <c r="E14" s="103" t="s">
        <v>230</v>
      </c>
      <c r="F14" s="104" t="s">
        <v>231</v>
      </c>
      <c r="G14" s="105"/>
    </row>
    <row r="15" spans="2:13" ht="16.5" customHeight="1" thickBot="1" x14ac:dyDescent="0.25">
      <c r="B15" s="106"/>
      <c r="C15" s="221"/>
      <c r="D15" s="221"/>
      <c r="E15" s="98"/>
      <c r="F15" s="117" t="str">
        <f t="array" ref="F15">IF(OR(B15="",AND(B15&lt;&gt;"",OR(C15="",E15=""))),"",IFERROR(INDEX(Hilfstabelle!AD8:AD500, MATCH(1, (Hilfstabelle!AB8:AB500=C15) * (Hilfstabelle!AC8:AC500=E15), 0)) * B15,""))</f>
        <v/>
      </c>
      <c r="G15" s="107" t="str">
        <f>IF(E15="","",E15)</f>
        <v/>
      </c>
    </row>
    <row r="16" spans="2:13" ht="16.5" customHeight="1" thickTop="1" x14ac:dyDescent="0.2"/>
    <row r="17" spans="2:7" ht="16.5" customHeight="1" thickBot="1" x14ac:dyDescent="0.25"/>
    <row r="18" spans="2:7" ht="16.5" customHeight="1" thickTop="1" thickBot="1" x14ac:dyDescent="0.3">
      <c r="B18" s="202" t="s">
        <v>232</v>
      </c>
      <c r="C18" s="203"/>
      <c r="D18" s="203"/>
      <c r="E18" s="203"/>
      <c r="F18" s="203"/>
      <c r="G18" s="204"/>
    </row>
    <row r="19" spans="2:7" ht="16.5" customHeight="1" thickBot="1" x14ac:dyDescent="0.25">
      <c r="B19" s="76"/>
      <c r="C19" s="77"/>
      <c r="D19" s="77"/>
      <c r="E19" s="77"/>
      <c r="F19" s="77"/>
      <c r="G19" s="78"/>
    </row>
    <row r="20" spans="2:7" ht="16.5" customHeight="1" x14ac:dyDescent="0.2">
      <c r="B20" s="222" t="s">
        <v>233</v>
      </c>
      <c r="C20" s="223"/>
      <c r="D20" s="224" t="str">
        <f>CONCATENATE("Mittelwert der Messwerte von ",C21," (MW):")</f>
        <v>Mittelwert der Messwerte von Auswahl (MW):</v>
      </c>
      <c r="E20" s="225"/>
      <c r="F20" s="225"/>
      <c r="G20" s="108"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0"))</f>
        <v>Parameter auswählen</v>
      </c>
    </row>
    <row r="21" spans="2:7" ht="16.5" customHeight="1" x14ac:dyDescent="0.25">
      <c r="B21" s="109"/>
      <c r="C21" s="110" t="s">
        <v>35</v>
      </c>
      <c r="D21" s="217" t="str">
        <f>CONCATENATE("Variationskoeffiezient der Messwerte von ",C21," (VK):")</f>
        <v>Variationskoeffiezient der Messwerte von Auswahl (VK):</v>
      </c>
      <c r="E21" s="218"/>
      <c r="F21" s="218"/>
      <c r="G21" s="111"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0"))</f>
        <v>Parameter auswählen</v>
      </c>
    </row>
    <row r="22" spans="2:7" ht="16.5" customHeight="1" x14ac:dyDescent="0.2">
      <c r="B22" s="90"/>
      <c r="D22" s="217" t="str">
        <f>CONCATENATE("Standardabweichung der Messwerte von ",C21," (s):")</f>
        <v>Standardabweichung der Messwerte von Auswahl (s):</v>
      </c>
      <c r="E22" s="218"/>
      <c r="F22" s="218"/>
      <c r="G22" s="112"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0"))</f>
        <v>Parameter auswählen</v>
      </c>
    </row>
    <row r="23" spans="2:7" ht="16.5" customHeight="1" x14ac:dyDescent="0.2">
      <c r="B23" s="90"/>
      <c r="D23" s="217" t="str">
        <f>CONCATENATE("Maximale absolute Spannweite der Messwerte von ",C21,":")</f>
        <v>Maximale absolute Spannweite der Messwerte von Auswahl:</v>
      </c>
      <c r="E23" s="218"/>
      <c r="F23" s="218"/>
      <c r="G23" s="112"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f>
        <v>Parameter auswählen</v>
      </c>
    </row>
    <row r="24" spans="2:7" ht="16.5" customHeight="1" x14ac:dyDescent="0.2">
      <c r="B24" s="90"/>
      <c r="D24" s="217" t="str">
        <f>CONCATENATE("Maximale relative Spannweite der Messwerte von ",C21," in s:")</f>
        <v>Maximale relative Spannweite der Messwerte von Auswahl in s:</v>
      </c>
      <c r="E24" s="218"/>
      <c r="F24" s="218"/>
      <c r="G24" s="112" t="str">
        <f>IF(OR(C21="Auswahl",C21=""),"Parameter auswählen",IFERROR(_xlfn.TEXTJOIN( ,FALSE,ROUND(G23/G22,2)," s"),"0"))</f>
        <v>Parameter auswählen</v>
      </c>
    </row>
    <row r="25" spans="2:7" ht="16.5" customHeight="1" x14ac:dyDescent="0.2">
      <c r="B25" s="90"/>
      <c r="D25" s="217" t="str">
        <f>CONCATENATE("max. rel. Spannweite der Messwerte von ",C21," in s (s gemäss Qualab):")</f>
        <v>max. rel. Spannweite der Messwerte von Auswahl in s (s gemäss Qualab):</v>
      </c>
      <c r="E25" s="218"/>
      <c r="F25" s="218"/>
      <c r="G25" s="112"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1)," s"),"0"))</f>
        <v>Parameter auswählen</v>
      </c>
    </row>
    <row r="26" spans="2:7" ht="16.5" customHeight="1" thickBot="1" x14ac:dyDescent="0.25">
      <c r="B26" s="101"/>
      <c r="C26" s="113"/>
      <c r="D26" s="219" t="str">
        <f>CONCATENATE("Anzahl Messungen des Parameter ",C21,":")</f>
        <v>Anzahl Messungen des Parameter Auswahl:</v>
      </c>
      <c r="E26" s="220"/>
      <c r="F26" s="220"/>
      <c r="G26" s="114"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75" customFormat="1" ht="16.5" customHeight="1" x14ac:dyDescent="0.2"/>
    <row r="50" s="75" customFormat="1" ht="16.5" customHeight="1" x14ac:dyDescent="0.2"/>
    <row r="51" s="75" customFormat="1" ht="16.5" customHeight="1" x14ac:dyDescent="0.2"/>
    <row r="52" s="75" customFormat="1" ht="16.5" customHeight="1" x14ac:dyDescent="0.2"/>
    <row r="53" s="75" customFormat="1" ht="16.5" customHeight="1" x14ac:dyDescent="0.2"/>
    <row r="54" s="75" customFormat="1" ht="16.5" customHeight="1" x14ac:dyDescent="0.2"/>
    <row r="55" s="75" customFormat="1" ht="16.5" customHeight="1" x14ac:dyDescent="0.2"/>
    <row r="56" s="75" customFormat="1" ht="16.5" customHeight="1" x14ac:dyDescent="0.2"/>
    <row r="57" s="75" customFormat="1" ht="16.5" customHeight="1" x14ac:dyDescent="0.2"/>
    <row r="58" s="75" customFormat="1" ht="16.5" customHeight="1" x14ac:dyDescent="0.2"/>
    <row r="59" s="75" customFormat="1" ht="16.5" customHeight="1" x14ac:dyDescent="0.2"/>
    <row r="60" s="75" customFormat="1" ht="16.5" customHeight="1" x14ac:dyDescent="0.2"/>
    <row r="61" s="75" customFormat="1" ht="16.5" customHeight="1" x14ac:dyDescent="0.2"/>
    <row r="62" s="75" customFormat="1" ht="16.5" customHeight="1" x14ac:dyDescent="0.2"/>
    <row r="63" s="75" customFormat="1" ht="16.5" customHeight="1" x14ac:dyDescent="0.2"/>
    <row r="64" s="75" customFormat="1" ht="16.5" customHeight="1" x14ac:dyDescent="0.2"/>
    <row r="65" s="75" customFormat="1" ht="16.5" customHeight="1" x14ac:dyDescent="0.2"/>
    <row r="66" s="75" customFormat="1" ht="16.5" customHeight="1" x14ac:dyDescent="0.2"/>
    <row r="67" s="75" customFormat="1" ht="16.5" customHeight="1" x14ac:dyDescent="0.2"/>
    <row r="68" s="75" customFormat="1" ht="16.5" customHeight="1" x14ac:dyDescent="0.2"/>
    <row r="69" s="75" customFormat="1" ht="16.5" customHeight="1" x14ac:dyDescent="0.2"/>
    <row r="70" s="75" customFormat="1" ht="16.5" customHeight="1" x14ac:dyDescent="0.2"/>
    <row r="71" s="75" customFormat="1" ht="16.5" customHeight="1" x14ac:dyDescent="0.2"/>
    <row r="72" s="75" customFormat="1" ht="16.5" customHeight="1" x14ac:dyDescent="0.2"/>
    <row r="73" s="75" customFormat="1" ht="16.5" customHeight="1" x14ac:dyDescent="0.2"/>
    <row r="74" s="75" customFormat="1" ht="16.5" customHeight="1" x14ac:dyDescent="0.2"/>
    <row r="75" s="75" customFormat="1" ht="16.5" customHeight="1" x14ac:dyDescent="0.2"/>
    <row r="76" s="75" customFormat="1" ht="16.5" customHeight="1" x14ac:dyDescent="0.2"/>
    <row r="77" s="75" customFormat="1" ht="16.5" customHeight="1" x14ac:dyDescent="0.2"/>
    <row r="78" s="75" customFormat="1" ht="16.5" customHeight="1" x14ac:dyDescent="0.2"/>
    <row r="79" s="75" customFormat="1" ht="16.5" customHeight="1" x14ac:dyDescent="0.2"/>
    <row r="80" s="75" customFormat="1" ht="16.5" customHeight="1" x14ac:dyDescent="0.2"/>
    <row r="81" s="75" customFormat="1" ht="16.5" customHeight="1" x14ac:dyDescent="0.2"/>
    <row r="82" s="75" customFormat="1" ht="16.5" customHeight="1" x14ac:dyDescent="0.2"/>
    <row r="83" s="75" customFormat="1" ht="16.5" customHeight="1" x14ac:dyDescent="0.2"/>
    <row r="84" s="75" customFormat="1" ht="16.5" customHeight="1" x14ac:dyDescent="0.2"/>
    <row r="85" s="75" customFormat="1" ht="16.5" customHeight="1" x14ac:dyDescent="0.2"/>
    <row r="86" s="75" customFormat="1" ht="16.5" customHeight="1" x14ac:dyDescent="0.2"/>
    <row r="87" s="75" customFormat="1" ht="16.5" customHeight="1" x14ac:dyDescent="0.2"/>
    <row r="88" s="75" customFormat="1" ht="16.5" customHeight="1" x14ac:dyDescent="0.2"/>
    <row r="89" s="75" customFormat="1" ht="16.5" customHeight="1" x14ac:dyDescent="0.2"/>
    <row r="90" s="75" customFormat="1" ht="16.5" customHeight="1" x14ac:dyDescent="0.2"/>
    <row r="91" s="75" customFormat="1" ht="16.5" customHeight="1" x14ac:dyDescent="0.2"/>
    <row r="92" s="75" customFormat="1" ht="16.5" customHeight="1" x14ac:dyDescent="0.2"/>
    <row r="93" s="75" customFormat="1" ht="16.5" customHeight="1" x14ac:dyDescent="0.2"/>
    <row r="94" s="75" customFormat="1" ht="16.5" customHeight="1" x14ac:dyDescent="0.2"/>
    <row r="95" s="75" customFormat="1" ht="16.5" customHeight="1" x14ac:dyDescent="0.2"/>
    <row r="96" s="75" customFormat="1" ht="16.5" customHeight="1" x14ac:dyDescent="0.2"/>
    <row r="97" s="75" customFormat="1" ht="16.5" customHeight="1" x14ac:dyDescent="0.2"/>
    <row r="98" s="75" customFormat="1" ht="16.5" customHeight="1" x14ac:dyDescent="0.2"/>
    <row r="99" s="75" customFormat="1" ht="16.5" customHeight="1" x14ac:dyDescent="0.2"/>
    <row r="100" s="75" customFormat="1" ht="16.5" customHeight="1" x14ac:dyDescent="0.2"/>
    <row r="101" s="75" customFormat="1" ht="16.5" customHeight="1" x14ac:dyDescent="0.2"/>
    <row r="102" s="75" customFormat="1" ht="16.5" customHeight="1" x14ac:dyDescent="0.2"/>
    <row r="103" s="75" customFormat="1" ht="16.5" customHeight="1" x14ac:dyDescent="0.2"/>
    <row r="104" s="75" customFormat="1" ht="16.5" customHeight="1" x14ac:dyDescent="0.2"/>
    <row r="105" s="75" customFormat="1" ht="16.5" customHeight="1" x14ac:dyDescent="0.2"/>
    <row r="106" s="75" customFormat="1" ht="16.5" customHeight="1" x14ac:dyDescent="0.2"/>
    <row r="107" s="75" customFormat="1" ht="16.5" customHeight="1" x14ac:dyDescent="0.2"/>
    <row r="108" s="75" customFormat="1" ht="16.5" customHeight="1" x14ac:dyDescent="0.2"/>
    <row r="109" s="75" customFormat="1" ht="16.5" customHeight="1" x14ac:dyDescent="0.2"/>
    <row r="110" s="75" customFormat="1" ht="16.5" customHeight="1" x14ac:dyDescent="0.2"/>
    <row r="111" s="75" customFormat="1" ht="16.5" customHeight="1" x14ac:dyDescent="0.2"/>
    <row r="112" s="75" customFormat="1" ht="16.5" customHeight="1" x14ac:dyDescent="0.2"/>
    <row r="113" s="75" customFormat="1" ht="16.5" customHeight="1" x14ac:dyDescent="0.2"/>
    <row r="114" s="75" customFormat="1" ht="16.5" customHeight="1" x14ac:dyDescent="0.2"/>
    <row r="115" s="75" customFormat="1" ht="16.5" customHeight="1" x14ac:dyDescent="0.2"/>
    <row r="116" s="75" customFormat="1" ht="16.5" customHeight="1" x14ac:dyDescent="0.2"/>
    <row r="117" s="75" customFormat="1" ht="16.5" customHeight="1" x14ac:dyDescent="0.2"/>
    <row r="118" s="75" customFormat="1" ht="16.5" customHeight="1" x14ac:dyDescent="0.2"/>
    <row r="119" s="75" customFormat="1" ht="16.5" customHeight="1" x14ac:dyDescent="0.2"/>
    <row r="120" s="75" customFormat="1" ht="16.5" customHeight="1" x14ac:dyDescent="0.2"/>
    <row r="121" s="75" customFormat="1" ht="16.5" customHeight="1" x14ac:dyDescent="0.2"/>
    <row r="122" s="75" customFormat="1" ht="15.95" customHeight="1" x14ac:dyDescent="0.2"/>
    <row r="123" s="75" customFormat="1" ht="15.95" customHeight="1" x14ac:dyDescent="0.2"/>
    <row r="124" s="75" customFormat="1" ht="15.95" customHeight="1" x14ac:dyDescent="0.2"/>
    <row r="125" s="75" customFormat="1" ht="15.95" customHeight="1" x14ac:dyDescent="0.2"/>
    <row r="126" s="75" customFormat="1" ht="15.95" customHeight="1" x14ac:dyDescent="0.2"/>
    <row r="127" s="75" customFormat="1" ht="15.95" customHeight="1" x14ac:dyDescent="0.2"/>
    <row r="128" s="75" customFormat="1" ht="15.95" customHeight="1" x14ac:dyDescent="0.2"/>
    <row r="129" s="75" customFormat="1" ht="15.95" customHeight="1" x14ac:dyDescent="0.2"/>
    <row r="130" s="75" customFormat="1" ht="15.95" customHeight="1" x14ac:dyDescent="0.2"/>
    <row r="131" s="75" customFormat="1" ht="15.95" customHeight="1" x14ac:dyDescent="0.2"/>
    <row r="132" s="75" customFormat="1" ht="15.95" customHeight="1" x14ac:dyDescent="0.2"/>
    <row r="133" s="75" customFormat="1" ht="15.95" customHeight="1" x14ac:dyDescent="0.2"/>
    <row r="134" s="75" customFormat="1" ht="15.95" customHeight="1" x14ac:dyDescent="0.2"/>
    <row r="135" s="75" customFormat="1" ht="15.95" customHeight="1" x14ac:dyDescent="0.2"/>
    <row r="136" s="75" customFormat="1" ht="15.95" customHeight="1" x14ac:dyDescent="0.2"/>
    <row r="137" s="75" customFormat="1" ht="15.95" customHeight="1" x14ac:dyDescent="0.2"/>
    <row r="138" s="75" customFormat="1" ht="15.95" customHeight="1" x14ac:dyDescent="0.2"/>
    <row r="139" s="75" customFormat="1" ht="15.95" customHeight="1" x14ac:dyDescent="0.2"/>
    <row r="140" s="75" customFormat="1" ht="15.95" customHeight="1" x14ac:dyDescent="0.2"/>
    <row r="141" s="75" customFormat="1" ht="15.95" customHeight="1" x14ac:dyDescent="0.2"/>
    <row r="142" s="75" customFormat="1" ht="15.95" customHeight="1" x14ac:dyDescent="0.2"/>
    <row r="143" s="75" customFormat="1" ht="15.95" customHeight="1" x14ac:dyDescent="0.2"/>
    <row r="144" s="75" customFormat="1" ht="15.95" customHeight="1" x14ac:dyDescent="0.2"/>
    <row r="145" s="75" customFormat="1" ht="15.95" customHeight="1" x14ac:dyDescent="0.2"/>
    <row r="146" s="75" customFormat="1" ht="15.95" customHeight="1" x14ac:dyDescent="0.2"/>
    <row r="147" s="75" customFormat="1" ht="15.95" customHeight="1" x14ac:dyDescent="0.2"/>
    <row r="148" s="75" customFormat="1" ht="15.95" customHeight="1" x14ac:dyDescent="0.2"/>
    <row r="149" s="75" customFormat="1" ht="15.95" customHeight="1" x14ac:dyDescent="0.2"/>
    <row r="150" s="75" customFormat="1" ht="15.95" customHeight="1" x14ac:dyDescent="0.2"/>
    <row r="151" s="75" customFormat="1" ht="15.95" customHeight="1" x14ac:dyDescent="0.2"/>
    <row r="152" s="75" customFormat="1" ht="15.95" customHeight="1" x14ac:dyDescent="0.2"/>
    <row r="153" s="75" customFormat="1" ht="15.95" customHeight="1" x14ac:dyDescent="0.2"/>
    <row r="154" s="75" customFormat="1" ht="15.95" customHeight="1" x14ac:dyDescent="0.2"/>
    <row r="155" s="75" customFormat="1" ht="15.95" customHeight="1" x14ac:dyDescent="0.2"/>
    <row r="156" s="75" customFormat="1" ht="15.95" customHeight="1" x14ac:dyDescent="0.2"/>
    <row r="157" s="75" customFormat="1" ht="15.95" customHeight="1" x14ac:dyDescent="0.2"/>
    <row r="158" s="75" customFormat="1" ht="15.95" customHeight="1" x14ac:dyDescent="0.2"/>
    <row r="159" s="75" customFormat="1" ht="15.95" customHeight="1" x14ac:dyDescent="0.2"/>
    <row r="160" s="75" customFormat="1" ht="15.95" customHeight="1" x14ac:dyDescent="0.2"/>
    <row r="161" s="75" customFormat="1" ht="15.95" customHeight="1" x14ac:dyDescent="0.2"/>
    <row r="162" s="75" customFormat="1" ht="15.95" customHeight="1" x14ac:dyDescent="0.2"/>
    <row r="163" s="75" customFormat="1" ht="15.95" customHeight="1" x14ac:dyDescent="0.2"/>
    <row r="164" s="75" customFormat="1" ht="15.95" customHeight="1" x14ac:dyDescent="0.2"/>
    <row r="165" s="75" customFormat="1" ht="15.95" customHeight="1" x14ac:dyDescent="0.2"/>
    <row r="166" s="75" customFormat="1" ht="15.95" customHeight="1" x14ac:dyDescent="0.2"/>
    <row r="167" s="75" customFormat="1" ht="15.95" customHeight="1" x14ac:dyDescent="0.2"/>
    <row r="168" s="75" customFormat="1" ht="15.95" customHeight="1" x14ac:dyDescent="0.2"/>
    <row r="169" s="75" customFormat="1" ht="15.95" customHeight="1" x14ac:dyDescent="0.2"/>
    <row r="170" s="75" customFormat="1" ht="15.95" customHeight="1" x14ac:dyDescent="0.2"/>
    <row r="171" s="75" customFormat="1" ht="15.95" customHeight="1" x14ac:dyDescent="0.2"/>
    <row r="172" s="75" customFormat="1" ht="15.95" customHeight="1" x14ac:dyDescent="0.2"/>
    <row r="173" s="75" customFormat="1" ht="15.95" customHeight="1" x14ac:dyDescent="0.2"/>
    <row r="174" s="75" customFormat="1" ht="15.95" customHeight="1" x14ac:dyDescent="0.2"/>
    <row r="175" s="75" customFormat="1" ht="15.95" customHeight="1" x14ac:dyDescent="0.2"/>
    <row r="176" s="75" customFormat="1" ht="15.95" customHeight="1" x14ac:dyDescent="0.2"/>
    <row r="177" s="75" customFormat="1" ht="15.95" customHeight="1" x14ac:dyDescent="0.2"/>
    <row r="178" s="75" customFormat="1" ht="15.95" customHeight="1" x14ac:dyDescent="0.2"/>
    <row r="179" s="75" customFormat="1" ht="15.95" customHeight="1" x14ac:dyDescent="0.2"/>
    <row r="180" s="75" customFormat="1" ht="15.95" customHeight="1" x14ac:dyDescent="0.2"/>
    <row r="181" s="75" customFormat="1" ht="15.95" customHeight="1" x14ac:dyDescent="0.2"/>
    <row r="182" s="75" customFormat="1" ht="15.95" customHeight="1" x14ac:dyDescent="0.2"/>
    <row r="183" s="75" customFormat="1" ht="15.95" customHeight="1" x14ac:dyDescent="0.2"/>
    <row r="184" s="75" customFormat="1" ht="15.95" customHeight="1" x14ac:dyDescent="0.2"/>
    <row r="185" s="75" customFormat="1" ht="15.95" customHeight="1" x14ac:dyDescent="0.2"/>
    <row r="186" s="75" customFormat="1" ht="15.95" customHeight="1" x14ac:dyDescent="0.2"/>
    <row r="187" s="75" customFormat="1" ht="15.95" customHeight="1" x14ac:dyDescent="0.2"/>
    <row r="188" s="75" customFormat="1" ht="15.95" customHeight="1" x14ac:dyDescent="0.2"/>
    <row r="189" s="75" customFormat="1" ht="15.95" customHeight="1" x14ac:dyDescent="0.2"/>
    <row r="190" s="75" customFormat="1" ht="15.95" customHeight="1" x14ac:dyDescent="0.2"/>
    <row r="191" s="75" customFormat="1" ht="15.95" customHeight="1" x14ac:dyDescent="0.2"/>
    <row r="192" s="75" customFormat="1" ht="15.95" customHeight="1" x14ac:dyDescent="0.2"/>
    <row r="193" s="75" customFormat="1" ht="15.95" customHeight="1" x14ac:dyDescent="0.2"/>
    <row r="194" s="75" customFormat="1" ht="15.95" customHeight="1" x14ac:dyDescent="0.2"/>
    <row r="195" s="75" customFormat="1" ht="15.95" customHeight="1" x14ac:dyDescent="0.2"/>
    <row r="196" s="75" customFormat="1" ht="15.95" customHeight="1" x14ac:dyDescent="0.2"/>
    <row r="197" s="75" customFormat="1" ht="15.95" customHeight="1" x14ac:dyDescent="0.2"/>
    <row r="198" s="75" customFormat="1" ht="15.95" customHeight="1" x14ac:dyDescent="0.2"/>
    <row r="199" s="75" customFormat="1" ht="15.95" customHeight="1" x14ac:dyDescent="0.2"/>
    <row r="200" s="75" customFormat="1" ht="15.95" customHeight="1" x14ac:dyDescent="0.2"/>
    <row r="201" s="75" customFormat="1" ht="15.95" customHeight="1" x14ac:dyDescent="0.2"/>
    <row r="202" s="75" customFormat="1" ht="15.95" customHeight="1" x14ac:dyDescent="0.2"/>
    <row r="203" s="75" customFormat="1" ht="15.95" customHeight="1" x14ac:dyDescent="0.2"/>
    <row r="204" s="75" customFormat="1" ht="15.95" customHeight="1" x14ac:dyDescent="0.2"/>
    <row r="205" s="75" customFormat="1" ht="15.95" customHeight="1" x14ac:dyDescent="0.2"/>
    <row r="206" s="75" customFormat="1" ht="15.95" customHeight="1" x14ac:dyDescent="0.2"/>
    <row r="207" s="75" customFormat="1" ht="15.95" customHeight="1" x14ac:dyDescent="0.2"/>
    <row r="208" s="75" customFormat="1" ht="15.95" customHeight="1" x14ac:dyDescent="0.2"/>
    <row r="209" s="75" customFormat="1" ht="15.95" customHeight="1" x14ac:dyDescent="0.2"/>
    <row r="210" s="75" customFormat="1" ht="15.95" customHeight="1" x14ac:dyDescent="0.2"/>
    <row r="211" s="75" customFormat="1" ht="15.95" customHeight="1" x14ac:dyDescent="0.2"/>
    <row r="212" s="75" customFormat="1" ht="15.95" customHeight="1" x14ac:dyDescent="0.2"/>
    <row r="213" s="75" customFormat="1" ht="15.95" customHeight="1" x14ac:dyDescent="0.2"/>
    <row r="214" s="75" customFormat="1" ht="15.95" customHeight="1" x14ac:dyDescent="0.2"/>
    <row r="215" s="75" customFormat="1" ht="15.95" customHeight="1" x14ac:dyDescent="0.2"/>
    <row r="216" s="75" customFormat="1" ht="15.95" customHeight="1" x14ac:dyDescent="0.2"/>
    <row r="217" s="75" customFormat="1" ht="15.95" customHeight="1" x14ac:dyDescent="0.2"/>
    <row r="218" s="75" customFormat="1" ht="15.95" customHeight="1" x14ac:dyDescent="0.2"/>
    <row r="219" s="75" customFormat="1" ht="15.95" customHeight="1" x14ac:dyDescent="0.2"/>
    <row r="220" s="75" customFormat="1" ht="15.95" customHeight="1" x14ac:dyDescent="0.2"/>
    <row r="221" s="75" customFormat="1" ht="15.95" customHeight="1" x14ac:dyDescent="0.2"/>
    <row r="222" s="75" customFormat="1" ht="15.95" customHeight="1" x14ac:dyDescent="0.2"/>
    <row r="223" s="75" customFormat="1" ht="15.95" customHeight="1" x14ac:dyDescent="0.2"/>
    <row r="224" s="75" customFormat="1" ht="15.95" customHeight="1" x14ac:dyDescent="0.2"/>
    <row r="225" s="75" customFormat="1" ht="15.95" customHeight="1" x14ac:dyDescent="0.2"/>
    <row r="226" s="75" customFormat="1" ht="15.95" customHeight="1" x14ac:dyDescent="0.2"/>
    <row r="227" s="75" customFormat="1" ht="15.95" customHeight="1" x14ac:dyDescent="0.2"/>
    <row r="228" s="75" customFormat="1" ht="15.95" customHeight="1" x14ac:dyDescent="0.2"/>
    <row r="229" s="75" customFormat="1" ht="15.95" customHeight="1" x14ac:dyDescent="0.2"/>
    <row r="230" s="75" customFormat="1" ht="15.95" customHeight="1" x14ac:dyDescent="0.2"/>
    <row r="231" s="75" customFormat="1" ht="15.95" customHeight="1" x14ac:dyDescent="0.2"/>
    <row r="232" s="75" customFormat="1" ht="15.95" customHeight="1" x14ac:dyDescent="0.2"/>
    <row r="233" s="75" customFormat="1" ht="15.95" customHeight="1" x14ac:dyDescent="0.2"/>
    <row r="234" s="75" customFormat="1" ht="15.95" customHeight="1" x14ac:dyDescent="0.2"/>
    <row r="235" s="75" customFormat="1" ht="15.95" customHeight="1" x14ac:dyDescent="0.2"/>
    <row r="236" s="75" customFormat="1" ht="15.95" customHeight="1" x14ac:dyDescent="0.2"/>
    <row r="237" s="75" customFormat="1" ht="15.95" customHeight="1" x14ac:dyDescent="0.2"/>
    <row r="238" s="75" customFormat="1" ht="15.95" customHeight="1" x14ac:dyDescent="0.2"/>
    <row r="239" s="75" customFormat="1" ht="15.95" customHeight="1" x14ac:dyDescent="0.2"/>
    <row r="240" s="75" customFormat="1" ht="15.95" customHeight="1" x14ac:dyDescent="0.2"/>
    <row r="241" s="75" customFormat="1" ht="15.95" customHeight="1" x14ac:dyDescent="0.2"/>
    <row r="242" s="75" customFormat="1" ht="15.95" customHeight="1" x14ac:dyDescent="0.2"/>
    <row r="243" s="75" customFormat="1" ht="15.95" customHeight="1" x14ac:dyDescent="0.2"/>
    <row r="244" s="75" customFormat="1" ht="15.95" customHeight="1" x14ac:dyDescent="0.2"/>
    <row r="245" s="75" customFormat="1" ht="15.95" customHeight="1" x14ac:dyDescent="0.2"/>
    <row r="246" s="75" customFormat="1" ht="15.95" customHeight="1" x14ac:dyDescent="0.2"/>
    <row r="247" s="75" customFormat="1" ht="15.95" customHeight="1" x14ac:dyDescent="0.2"/>
    <row r="248" s="75" customFormat="1" ht="15.95" customHeight="1" x14ac:dyDescent="0.2"/>
    <row r="249" s="75" customFormat="1" ht="15.95" customHeight="1" x14ac:dyDescent="0.2"/>
    <row r="250" s="75" customFormat="1" ht="15.95" customHeight="1" x14ac:dyDescent="0.2"/>
    <row r="251" s="75" customFormat="1" ht="15.95" customHeight="1" x14ac:dyDescent="0.2"/>
    <row r="252" s="75" customFormat="1" ht="15.95" customHeight="1" x14ac:dyDescent="0.2"/>
    <row r="253" s="75" customFormat="1" ht="15.95" customHeight="1" x14ac:dyDescent="0.2"/>
    <row r="254" s="75" customFormat="1" ht="15.95" customHeight="1" x14ac:dyDescent="0.2"/>
    <row r="255" s="75" customFormat="1" ht="15.95" customHeight="1" x14ac:dyDescent="0.2"/>
    <row r="256" s="75" customFormat="1" ht="15.95" customHeight="1" x14ac:dyDescent="0.2"/>
    <row r="257" s="75" customFormat="1" ht="15.95" customHeight="1" x14ac:dyDescent="0.2"/>
    <row r="258" s="75" customFormat="1" ht="15.95" customHeight="1" x14ac:dyDescent="0.2"/>
    <row r="259" s="75" customFormat="1" ht="15.95" customHeight="1" x14ac:dyDescent="0.2"/>
    <row r="260" s="75" customFormat="1" ht="15.95" customHeight="1" x14ac:dyDescent="0.2"/>
    <row r="261" s="75" customFormat="1" ht="15.95" customHeight="1" x14ac:dyDescent="0.2"/>
    <row r="262" s="75" customFormat="1" ht="15.95" customHeight="1" x14ac:dyDescent="0.2"/>
    <row r="263" s="75" customFormat="1" ht="15.95" customHeight="1" x14ac:dyDescent="0.2"/>
    <row r="264" s="75" customFormat="1" ht="15.95" customHeight="1" x14ac:dyDescent="0.2"/>
    <row r="265" s="75" customFormat="1" ht="15.95" customHeight="1" x14ac:dyDescent="0.2"/>
    <row r="266" s="75" customFormat="1" ht="15.95" customHeight="1" x14ac:dyDescent="0.2"/>
    <row r="267" s="75" customFormat="1" ht="15.95" customHeight="1" x14ac:dyDescent="0.2"/>
    <row r="268" s="75" customFormat="1" ht="15.95" customHeight="1" x14ac:dyDescent="0.2"/>
    <row r="269" s="75" customFormat="1" ht="15.95" customHeight="1" x14ac:dyDescent="0.2"/>
    <row r="270" s="75" customFormat="1" ht="15.95" customHeight="1" x14ac:dyDescent="0.2"/>
    <row r="271" s="75" customFormat="1" ht="15.95" customHeight="1" x14ac:dyDescent="0.2"/>
    <row r="272" s="75" customFormat="1" ht="15.95" customHeight="1" x14ac:dyDescent="0.2"/>
    <row r="273" s="75" customFormat="1" ht="15.95" customHeight="1" x14ac:dyDescent="0.2"/>
    <row r="274" s="75" customFormat="1" ht="15.95" customHeight="1" x14ac:dyDescent="0.2"/>
    <row r="275" s="75" customFormat="1" ht="15.95" customHeight="1" x14ac:dyDescent="0.2"/>
    <row r="276" s="75" customFormat="1" ht="15.95" customHeight="1" x14ac:dyDescent="0.2"/>
    <row r="277" s="75" customFormat="1" ht="15.95" customHeight="1" x14ac:dyDescent="0.2"/>
    <row r="278" s="75" customFormat="1" ht="15.95" customHeight="1" x14ac:dyDescent="0.2"/>
    <row r="279" s="75" customFormat="1" ht="15.95" customHeight="1" x14ac:dyDescent="0.2"/>
    <row r="280" s="75" customFormat="1" ht="15.95" customHeight="1" x14ac:dyDescent="0.2"/>
    <row r="281" s="75" customFormat="1" ht="15.95" customHeight="1" x14ac:dyDescent="0.2"/>
    <row r="282" s="75" customFormat="1" ht="15.95" customHeight="1" x14ac:dyDescent="0.2"/>
    <row r="283" s="75" customFormat="1" ht="15.95" customHeight="1" x14ac:dyDescent="0.2"/>
    <row r="284" s="75" customFormat="1" ht="15.95" customHeight="1" x14ac:dyDescent="0.2"/>
    <row r="285" s="75" customFormat="1" ht="15.95" customHeight="1" x14ac:dyDescent="0.2"/>
    <row r="286" s="75" customFormat="1" ht="15.95" customHeight="1" x14ac:dyDescent="0.2"/>
    <row r="287" s="75" customFormat="1" ht="15.95" customHeight="1" x14ac:dyDescent="0.2"/>
    <row r="288" s="75" customFormat="1" ht="15.95" customHeight="1" x14ac:dyDescent="0.2"/>
    <row r="289" s="75" customFormat="1" ht="15.95" customHeight="1" x14ac:dyDescent="0.2"/>
    <row r="290" s="75" customFormat="1" ht="15.95" customHeight="1" x14ac:dyDescent="0.2"/>
    <row r="291" s="75" customFormat="1" ht="15.95" customHeight="1" x14ac:dyDescent="0.2"/>
    <row r="292" s="75" customFormat="1" ht="15.95" customHeight="1" x14ac:dyDescent="0.2"/>
    <row r="293" s="75" customFormat="1" ht="15.95" customHeight="1" x14ac:dyDescent="0.2"/>
    <row r="294" s="75" customFormat="1" ht="15.95" customHeight="1" x14ac:dyDescent="0.2"/>
    <row r="295" s="75" customFormat="1" ht="15.95" customHeight="1" x14ac:dyDescent="0.2"/>
    <row r="296" s="75" customFormat="1" ht="15.95" customHeight="1" x14ac:dyDescent="0.2"/>
    <row r="297" s="75" customFormat="1" ht="15.95" customHeight="1" x14ac:dyDescent="0.2"/>
    <row r="298" s="75" customFormat="1" ht="15.95" customHeight="1" x14ac:dyDescent="0.2"/>
    <row r="299" s="75" customFormat="1" ht="15.95" customHeight="1" x14ac:dyDescent="0.2"/>
    <row r="300" s="75" customFormat="1" ht="15.95" customHeight="1" x14ac:dyDescent="0.2"/>
    <row r="301" s="75" customFormat="1" ht="15.95" customHeight="1" x14ac:dyDescent="0.2"/>
    <row r="302" s="75" customFormat="1" ht="15.95" customHeight="1" x14ac:dyDescent="0.2"/>
    <row r="303" s="75" customFormat="1" ht="15.95" customHeight="1" x14ac:dyDescent="0.2"/>
    <row r="304" s="75" customFormat="1" ht="15.95" customHeight="1" x14ac:dyDescent="0.2"/>
    <row r="305" s="75" customFormat="1" ht="15.95" customHeight="1" x14ac:dyDescent="0.2"/>
    <row r="306" s="75" customFormat="1" ht="15.95" customHeight="1" x14ac:dyDescent="0.2"/>
    <row r="307" s="75" customFormat="1" ht="15.95" customHeight="1" x14ac:dyDescent="0.2"/>
    <row r="308" s="75" customFormat="1" ht="15.95" customHeight="1" x14ac:dyDescent="0.2"/>
    <row r="309" s="75" customFormat="1" ht="15.95" customHeight="1" x14ac:dyDescent="0.2"/>
    <row r="310" s="75" customFormat="1" ht="15.95" customHeight="1" x14ac:dyDescent="0.2"/>
    <row r="311" s="75" customFormat="1" ht="15.95" customHeight="1" x14ac:dyDescent="0.2"/>
    <row r="312" s="75" customFormat="1" ht="15.95" customHeight="1" x14ac:dyDescent="0.2"/>
    <row r="313" s="75" customFormat="1" ht="15.95" customHeight="1" x14ac:dyDescent="0.2"/>
    <row r="314" s="75" customFormat="1" ht="15.95" customHeight="1" x14ac:dyDescent="0.2"/>
    <row r="315" s="75" customFormat="1" ht="15.95" customHeight="1" x14ac:dyDescent="0.2"/>
    <row r="316" s="75" customFormat="1" ht="15.95" customHeight="1" x14ac:dyDescent="0.2"/>
    <row r="317" s="75" customFormat="1" ht="15.95" customHeight="1" x14ac:dyDescent="0.2"/>
    <row r="318" s="75" customFormat="1" ht="15.95" customHeight="1" x14ac:dyDescent="0.2"/>
    <row r="319" s="75" customFormat="1" ht="15.95" customHeight="1" x14ac:dyDescent="0.2"/>
    <row r="320" s="75" customFormat="1" ht="15.95" customHeight="1" x14ac:dyDescent="0.2"/>
    <row r="321" s="75" customFormat="1" ht="15.95" customHeight="1" x14ac:dyDescent="0.2"/>
    <row r="322" s="75" customFormat="1" ht="15.95" customHeight="1" x14ac:dyDescent="0.2"/>
    <row r="323" s="75" customFormat="1" ht="15.95" customHeight="1" x14ac:dyDescent="0.2"/>
    <row r="324" s="75" customFormat="1" ht="15.95" customHeight="1" x14ac:dyDescent="0.2"/>
    <row r="325" s="75" customFormat="1" ht="15.95" customHeight="1" x14ac:dyDescent="0.2"/>
    <row r="326" s="75" customFormat="1" ht="15.95" customHeight="1" x14ac:dyDescent="0.2"/>
    <row r="327" s="75" customFormat="1" ht="15.95" customHeight="1" x14ac:dyDescent="0.2"/>
    <row r="328" s="75" customFormat="1" ht="15.95" customHeight="1" x14ac:dyDescent="0.2"/>
    <row r="329" s="75" customFormat="1" ht="15.95" customHeight="1" x14ac:dyDescent="0.2"/>
    <row r="330" s="75" customFormat="1" ht="15.95" customHeight="1" x14ac:dyDescent="0.2"/>
    <row r="331" s="75" customFormat="1" ht="15.95" customHeight="1" x14ac:dyDescent="0.2"/>
    <row r="332" s="75" customFormat="1" ht="15.95" customHeight="1" x14ac:dyDescent="0.2"/>
    <row r="333" s="75" customFormat="1" ht="15.95" customHeight="1" x14ac:dyDescent="0.2"/>
    <row r="334" s="75" customFormat="1" ht="15.95" customHeight="1" x14ac:dyDescent="0.2"/>
    <row r="335" s="75" customFormat="1" ht="15.95" customHeight="1" x14ac:dyDescent="0.2"/>
    <row r="336" s="75" customFormat="1" ht="15.95" customHeight="1" x14ac:dyDescent="0.2"/>
    <row r="337" s="75" customFormat="1" ht="15.95" customHeight="1" x14ac:dyDescent="0.2"/>
    <row r="338" s="75" customFormat="1" ht="15.95" customHeight="1" x14ac:dyDescent="0.2"/>
    <row r="339" s="75" customFormat="1" ht="15.95" customHeight="1" x14ac:dyDescent="0.2"/>
    <row r="340" s="75" customFormat="1" ht="15.95" customHeight="1" x14ac:dyDescent="0.2"/>
    <row r="341" s="75" customFormat="1" ht="15.95" customHeight="1" x14ac:dyDescent="0.2"/>
    <row r="342" s="75" customFormat="1" ht="15.95" customHeight="1" x14ac:dyDescent="0.2"/>
    <row r="343" s="75" customFormat="1" ht="15.95" customHeight="1" x14ac:dyDescent="0.2"/>
    <row r="344" s="75" customFormat="1" ht="15.95" customHeight="1" x14ac:dyDescent="0.2"/>
    <row r="345" s="75" customFormat="1" ht="15.95" customHeight="1" x14ac:dyDescent="0.2"/>
    <row r="346" s="75" customFormat="1" ht="15.95" customHeight="1" x14ac:dyDescent="0.2"/>
    <row r="347" s="75" customFormat="1" ht="15.95" customHeight="1" x14ac:dyDescent="0.2"/>
    <row r="348" s="75" customFormat="1" ht="15.95" customHeight="1" x14ac:dyDescent="0.2"/>
    <row r="349" s="75" customFormat="1" ht="15.95" customHeight="1" x14ac:dyDescent="0.2"/>
    <row r="350" s="75" customFormat="1" ht="15.95" customHeight="1" x14ac:dyDescent="0.2"/>
    <row r="351" s="75" customFormat="1" ht="15.95" customHeight="1" x14ac:dyDescent="0.2"/>
    <row r="352" s="75" customFormat="1" ht="15.95" customHeight="1" x14ac:dyDescent="0.2"/>
    <row r="353" s="75" customFormat="1" ht="15.95" customHeight="1" x14ac:dyDescent="0.2"/>
    <row r="354" s="75" customFormat="1" ht="15.95" customHeight="1" x14ac:dyDescent="0.2"/>
    <row r="355" s="75" customFormat="1" ht="15.95" customHeight="1" x14ac:dyDescent="0.2"/>
    <row r="356" s="75" customFormat="1" ht="15.95" customHeight="1" x14ac:dyDescent="0.2"/>
    <row r="357" s="75" customFormat="1" ht="15.95" customHeight="1" x14ac:dyDescent="0.2"/>
  </sheetData>
  <sheetProtection algorithmName="SHA-512" hashValue="uddwwzyPhd6ye7kHAiyT5eA81n+tuOg9rkMChJQPXi0Lp+PleB2yjOl9dkMNalCX7jj8aBPYA5toO6YX54dqag==" saltValue="WqcmNpplySeGetGB9ByqWw==" spinCount="100000" sheet="1" objects="1" scenarios="1"/>
  <mergeCells count="16">
    <mergeCell ref="D23:F23"/>
    <mergeCell ref="D24:F24"/>
    <mergeCell ref="D25:F25"/>
    <mergeCell ref="D26:F26"/>
    <mergeCell ref="C15:D15"/>
    <mergeCell ref="B18:G18"/>
    <mergeCell ref="B20:C20"/>
    <mergeCell ref="D20:F20"/>
    <mergeCell ref="D21:F21"/>
    <mergeCell ref="D22:F22"/>
    <mergeCell ref="C14:D14"/>
    <mergeCell ref="B2:G2"/>
    <mergeCell ref="I2:M2"/>
    <mergeCell ref="I4:M4"/>
    <mergeCell ref="C7:G9"/>
    <mergeCell ref="B12:G1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B1B3247-4F34-4043-9125-B9D21731E381}">
          <x14:formula1>
            <xm:f>Hilfstabelle!$AA$8:$AA$18</xm:f>
          </x14:formula1>
          <xm:sqref>C15:E15</xm:sqref>
        </x14:dataValidation>
        <x14:dataValidation type="list" allowBlank="1" showInputMessage="1" showErrorMessage="1" xr:uid="{ABC6FF7E-CA47-4451-9998-1E94AA842434}">
          <x14:formula1>
            <xm:f>Hilfstabelle!$X$5:$X$11</xm:f>
          </x14:formula1>
          <xm:sqref>C21</xm:sqref>
        </x14:dataValidation>
        <x14:dataValidation type="list" allowBlank="1" showInputMessage="1" showErrorMessage="1" xr:uid="{76DF7D61-012A-48F2-A723-3D56237CA149}">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9" activePane="bottomRight" state="frozen"/>
      <selection pane="topRight" activeCell="B1" sqref="B1"/>
      <selection pane="bottomLeft" activeCell="A6" sqref="A6"/>
      <selection pane="bottomRight" activeCell="B16" sqref="B16"/>
    </sheetView>
  </sheetViews>
  <sheetFormatPr baseColWidth="10" defaultRowHeight="12.75" x14ac:dyDescent="0.2"/>
  <cols>
    <col min="2" max="2" width="27.7109375" style="22" customWidth="1"/>
    <col min="3" max="3" width="15.5703125" style="54" customWidth="1"/>
    <col min="4" max="4" width="17.5703125" style="54" customWidth="1"/>
    <col min="5" max="5" width="9.42578125" style="22" customWidth="1"/>
    <col min="6" max="6" width="17.140625" customWidth="1"/>
    <col min="7" max="7" width="31.28515625" customWidth="1"/>
  </cols>
  <sheetData>
    <row r="3" spans="2:8" x14ac:dyDescent="0.2">
      <c r="B3" s="226" t="s">
        <v>49</v>
      </c>
      <c r="C3" s="226"/>
      <c r="D3" s="226"/>
      <c r="E3" s="226"/>
    </row>
    <row r="4" spans="2:8" x14ac:dyDescent="0.2">
      <c r="G4" s="53"/>
      <c r="H4" s="8"/>
    </row>
    <row r="5" spans="2:8" x14ac:dyDescent="0.2">
      <c r="B5" s="22" t="s">
        <v>50</v>
      </c>
      <c r="C5" s="54" t="s">
        <v>51</v>
      </c>
      <c r="D5" s="54" t="s">
        <v>52</v>
      </c>
      <c r="E5" s="22" t="s">
        <v>53</v>
      </c>
      <c r="F5" t="s">
        <v>234</v>
      </c>
      <c r="G5" s="53" t="s">
        <v>235</v>
      </c>
    </row>
    <row r="6" spans="2:8" x14ac:dyDescent="0.2">
      <c r="B6" s="22" t="s">
        <v>54</v>
      </c>
      <c r="C6" s="57">
        <v>0.27</v>
      </c>
      <c r="D6" s="59">
        <v>0.27</v>
      </c>
      <c r="E6" s="55" t="s">
        <v>96</v>
      </c>
      <c r="F6" s="115"/>
    </row>
    <row r="7" spans="2:8" x14ac:dyDescent="0.2">
      <c r="B7" s="22" t="s">
        <v>55</v>
      </c>
      <c r="C7" s="57">
        <v>0.27</v>
      </c>
      <c r="D7" s="59">
        <v>0.27</v>
      </c>
      <c r="E7" s="55" t="s">
        <v>96</v>
      </c>
      <c r="F7" s="115"/>
    </row>
    <row r="8" spans="2:8" x14ac:dyDescent="0.2">
      <c r="B8" s="22" t="s">
        <v>56</v>
      </c>
      <c r="C8" s="57">
        <v>0.25</v>
      </c>
      <c r="D8" s="59" t="s">
        <v>202</v>
      </c>
      <c r="E8" s="22" t="s">
        <v>1</v>
      </c>
      <c r="F8" s="115"/>
    </row>
    <row r="9" spans="2:8" x14ac:dyDescent="0.2">
      <c r="B9" s="22" t="s">
        <v>57</v>
      </c>
      <c r="C9" s="57">
        <v>0.18</v>
      </c>
      <c r="D9" s="57">
        <v>0.2</v>
      </c>
      <c r="E9" s="22" t="s">
        <v>48</v>
      </c>
      <c r="F9" s="115">
        <v>0.05</v>
      </c>
    </row>
    <row r="10" spans="2:8" x14ac:dyDescent="0.2">
      <c r="B10" s="22" t="s">
        <v>58</v>
      </c>
      <c r="C10" s="57">
        <v>0.18</v>
      </c>
      <c r="D10" s="57">
        <v>0.2</v>
      </c>
      <c r="E10" s="22" t="s">
        <v>48</v>
      </c>
      <c r="F10" s="115">
        <v>0.05</v>
      </c>
    </row>
    <row r="11" spans="2:8" x14ac:dyDescent="0.2">
      <c r="B11" s="22" t="s">
        <v>59</v>
      </c>
      <c r="C11" s="57">
        <v>0.12</v>
      </c>
      <c r="D11" s="57">
        <v>0.15</v>
      </c>
      <c r="E11" s="22" t="s">
        <v>61</v>
      </c>
      <c r="F11" s="115">
        <v>0.05</v>
      </c>
    </row>
    <row r="12" spans="2:8" x14ac:dyDescent="0.2">
      <c r="B12" s="22" t="s">
        <v>60</v>
      </c>
      <c r="C12" s="57">
        <v>0.12</v>
      </c>
      <c r="D12" s="57">
        <v>0.15</v>
      </c>
      <c r="E12" s="22" t="s">
        <v>61</v>
      </c>
      <c r="F12" s="115">
        <v>0.05</v>
      </c>
    </row>
    <row r="13" spans="2:8" x14ac:dyDescent="0.2">
      <c r="B13" s="22" t="s">
        <v>62</v>
      </c>
      <c r="C13" s="57">
        <v>0.18</v>
      </c>
      <c r="D13" s="57">
        <v>0.2</v>
      </c>
      <c r="E13" s="22" t="s">
        <v>48</v>
      </c>
      <c r="F13" s="115">
        <v>0.05</v>
      </c>
    </row>
    <row r="14" spans="2:8" x14ac:dyDescent="0.2">
      <c r="B14" s="22" t="s">
        <v>63</v>
      </c>
      <c r="C14" s="57">
        <v>0.18</v>
      </c>
      <c r="D14" s="57">
        <v>0.2</v>
      </c>
      <c r="E14" s="22" t="s">
        <v>48</v>
      </c>
      <c r="F14" s="115">
        <v>0.05</v>
      </c>
    </row>
    <row r="15" spans="2:8" x14ac:dyDescent="0.2">
      <c r="B15" s="22" t="s">
        <v>64</v>
      </c>
      <c r="C15" s="57">
        <v>0.18</v>
      </c>
      <c r="D15" s="57">
        <v>0.2</v>
      </c>
      <c r="E15" s="22" t="s">
        <v>48</v>
      </c>
      <c r="F15" s="115">
        <v>0.06</v>
      </c>
    </row>
    <row r="16" spans="2:8" x14ac:dyDescent="0.2">
      <c r="B16" s="22" t="s">
        <v>260</v>
      </c>
      <c r="C16" s="57">
        <v>0.18</v>
      </c>
      <c r="D16" s="57">
        <v>0.2</v>
      </c>
      <c r="E16" s="22" t="s">
        <v>48</v>
      </c>
      <c r="F16" s="115">
        <v>0.06</v>
      </c>
    </row>
    <row r="17" spans="2:6" x14ac:dyDescent="0.2">
      <c r="B17" s="22" t="s">
        <v>65</v>
      </c>
      <c r="C17" s="57">
        <v>0.18</v>
      </c>
      <c r="D17" s="57">
        <v>0.2</v>
      </c>
      <c r="E17" s="22" t="s">
        <v>48</v>
      </c>
      <c r="F17" s="115">
        <v>0.05</v>
      </c>
    </row>
    <row r="18" spans="2:6" x14ac:dyDescent="0.2">
      <c r="B18" s="22" t="s">
        <v>66</v>
      </c>
      <c r="C18" s="57">
        <v>0.18</v>
      </c>
      <c r="D18" s="57">
        <v>0.2</v>
      </c>
      <c r="E18" s="22" t="s">
        <v>48</v>
      </c>
      <c r="F18" s="115">
        <v>0.05</v>
      </c>
    </row>
    <row r="19" spans="2:6" ht="17.25" customHeight="1" x14ac:dyDescent="0.2">
      <c r="B19" s="22" t="s">
        <v>67</v>
      </c>
      <c r="C19" s="57">
        <v>0.18</v>
      </c>
      <c r="D19" s="57">
        <v>0.2</v>
      </c>
      <c r="E19" s="22" t="s">
        <v>48</v>
      </c>
      <c r="F19" s="115">
        <v>0.05</v>
      </c>
    </row>
    <row r="20" spans="2:6" ht="17.25" customHeight="1" x14ac:dyDescent="0.2">
      <c r="B20" s="22" t="s">
        <v>68</v>
      </c>
      <c r="C20" s="57">
        <v>0.18</v>
      </c>
      <c r="D20" s="57">
        <v>0.2</v>
      </c>
      <c r="E20" s="22" t="s">
        <v>48</v>
      </c>
      <c r="F20" s="115">
        <v>0.05</v>
      </c>
    </row>
    <row r="21" spans="2:6" ht="17.25" customHeight="1" x14ac:dyDescent="0.2">
      <c r="C21" s="57"/>
      <c r="D21" s="57"/>
      <c r="F21" s="115"/>
    </row>
    <row r="22" spans="2:6" x14ac:dyDescent="0.2">
      <c r="B22" s="22" t="s">
        <v>69</v>
      </c>
      <c r="C22" s="57">
        <v>0.18</v>
      </c>
      <c r="D22" s="57">
        <v>0.2</v>
      </c>
      <c r="E22" s="55" t="s">
        <v>72</v>
      </c>
      <c r="F22" s="115">
        <v>0.05</v>
      </c>
    </row>
    <row r="23" spans="2:6" ht="16.5" customHeight="1" x14ac:dyDescent="0.2">
      <c r="B23" s="22" t="s">
        <v>70</v>
      </c>
      <c r="C23" s="57">
        <v>0.18</v>
      </c>
      <c r="D23" s="57">
        <v>0.2</v>
      </c>
      <c r="E23" s="55" t="s">
        <v>72</v>
      </c>
      <c r="F23" s="115">
        <v>0.05</v>
      </c>
    </row>
    <row r="24" spans="2:6" ht="12.6" customHeight="1" x14ac:dyDescent="0.2">
      <c r="B24" s="22" t="s">
        <v>71</v>
      </c>
      <c r="C24" s="57">
        <v>0.18</v>
      </c>
      <c r="D24" s="57">
        <v>0.2</v>
      </c>
      <c r="E24" s="55" t="s">
        <v>72</v>
      </c>
      <c r="F24" s="115">
        <v>0.05</v>
      </c>
    </row>
    <row r="25" spans="2:6" ht="16.5" customHeight="1" x14ac:dyDescent="0.2">
      <c r="B25" s="55" t="s">
        <v>73</v>
      </c>
      <c r="C25" s="57">
        <v>0.25</v>
      </c>
      <c r="D25" s="57">
        <v>0.15</v>
      </c>
      <c r="E25" s="55" t="s">
        <v>72</v>
      </c>
      <c r="F25" s="115">
        <v>0.05</v>
      </c>
    </row>
    <row r="26" spans="2:6" ht="16.5" customHeight="1" x14ac:dyDescent="0.2">
      <c r="B26" s="55" t="s">
        <v>74</v>
      </c>
      <c r="C26" s="57">
        <v>0.25</v>
      </c>
      <c r="D26" s="57">
        <v>0.15</v>
      </c>
      <c r="E26" s="55" t="s">
        <v>72</v>
      </c>
      <c r="F26" s="115">
        <v>0.05</v>
      </c>
    </row>
    <row r="27" spans="2:6" ht="12.6" customHeight="1" x14ac:dyDescent="0.2">
      <c r="B27" s="55" t="s">
        <v>75</v>
      </c>
      <c r="C27" s="57">
        <v>0.25</v>
      </c>
      <c r="D27" s="57">
        <v>0.15</v>
      </c>
      <c r="E27" s="55" t="s">
        <v>72</v>
      </c>
      <c r="F27" s="115">
        <v>0.05</v>
      </c>
    </row>
    <row r="28" spans="2:6" ht="12.6" customHeight="1" x14ac:dyDescent="0.2">
      <c r="B28" s="55" t="s">
        <v>76</v>
      </c>
      <c r="C28" s="57">
        <v>0.25</v>
      </c>
      <c r="D28" s="57">
        <v>0.15</v>
      </c>
      <c r="E28" s="55" t="s">
        <v>72</v>
      </c>
      <c r="F28" s="115">
        <v>0.05</v>
      </c>
    </row>
    <row r="29" spans="2:6" ht="12.6" customHeight="1" x14ac:dyDescent="0.2">
      <c r="B29" s="55" t="s">
        <v>77</v>
      </c>
      <c r="C29" s="57">
        <v>0.25</v>
      </c>
      <c r="D29" s="57">
        <v>0.15</v>
      </c>
      <c r="E29" s="55" t="s">
        <v>72</v>
      </c>
      <c r="F29" s="115">
        <v>0.05</v>
      </c>
    </row>
    <row r="30" spans="2:6" ht="12.6" customHeight="1" x14ac:dyDescent="0.2">
      <c r="B30" s="55" t="s">
        <v>78</v>
      </c>
      <c r="C30" s="57">
        <v>0.18</v>
      </c>
      <c r="D30" s="57">
        <v>0.2</v>
      </c>
      <c r="E30" s="55" t="s">
        <v>72</v>
      </c>
      <c r="F30" s="115">
        <v>0.05</v>
      </c>
    </row>
    <row r="31" spans="2:6" ht="12.6" customHeight="1" x14ac:dyDescent="0.2">
      <c r="B31" s="55" t="s">
        <v>79</v>
      </c>
      <c r="C31" s="57">
        <v>0.09</v>
      </c>
      <c r="D31" s="57">
        <v>0.15</v>
      </c>
      <c r="E31" s="55" t="s">
        <v>47</v>
      </c>
      <c r="F31" s="115">
        <v>0.05</v>
      </c>
    </row>
    <row r="32" spans="2:6" ht="12.6" customHeight="1" x14ac:dyDescent="0.2">
      <c r="B32" s="55" t="s">
        <v>236</v>
      </c>
      <c r="C32" s="57">
        <v>0.09</v>
      </c>
      <c r="D32" s="57">
        <v>0.15</v>
      </c>
      <c r="E32" s="55" t="s">
        <v>47</v>
      </c>
      <c r="F32" s="115">
        <v>0.05</v>
      </c>
    </row>
    <row r="33" spans="2:7" ht="12.6" customHeight="1" x14ac:dyDescent="0.2">
      <c r="B33" s="55" t="s">
        <v>80</v>
      </c>
      <c r="C33" s="57">
        <v>0.09</v>
      </c>
      <c r="D33" s="57">
        <v>0.15</v>
      </c>
      <c r="E33" s="55" t="s">
        <v>47</v>
      </c>
      <c r="F33" s="115">
        <v>0.05</v>
      </c>
    </row>
    <row r="34" spans="2:7" ht="12.6" customHeight="1" x14ac:dyDescent="0.2">
      <c r="B34" s="55" t="s">
        <v>81</v>
      </c>
      <c r="C34" s="57">
        <v>0.09</v>
      </c>
      <c r="D34" s="57">
        <v>0.15</v>
      </c>
      <c r="E34" s="55" t="s">
        <v>47</v>
      </c>
      <c r="F34" s="115">
        <v>0.05</v>
      </c>
    </row>
    <row r="35" spans="2:7" ht="12.6" customHeight="1" x14ac:dyDescent="0.2">
      <c r="B35" s="22" t="s">
        <v>46</v>
      </c>
      <c r="C35" s="57">
        <v>0.06</v>
      </c>
      <c r="D35" s="57">
        <v>0.06</v>
      </c>
      <c r="E35" s="22" t="s">
        <v>47</v>
      </c>
      <c r="F35" s="115">
        <v>0.05</v>
      </c>
    </row>
    <row r="36" spans="2:7" ht="12.6" customHeight="1" x14ac:dyDescent="0.2">
      <c r="B36" s="22" t="s">
        <v>82</v>
      </c>
      <c r="C36" s="57">
        <v>0.06</v>
      </c>
      <c r="D36" s="57">
        <v>0.06</v>
      </c>
      <c r="E36" s="22" t="s">
        <v>47</v>
      </c>
      <c r="F36" s="115">
        <v>0.05</v>
      </c>
    </row>
    <row r="37" spans="2:7" ht="12.6" customHeight="1" x14ac:dyDescent="0.2">
      <c r="B37" s="22" t="s">
        <v>83</v>
      </c>
      <c r="C37" s="57">
        <v>0.06</v>
      </c>
      <c r="D37" s="57">
        <v>0.06</v>
      </c>
      <c r="E37" s="22" t="s">
        <v>47</v>
      </c>
      <c r="F37" s="115">
        <v>0.05</v>
      </c>
    </row>
    <row r="38" spans="2:7" ht="12.6" customHeight="1" x14ac:dyDescent="0.2">
      <c r="B38" s="22" t="s">
        <v>84</v>
      </c>
      <c r="C38" s="57">
        <v>0.1</v>
      </c>
      <c r="D38" s="57">
        <v>0.15</v>
      </c>
      <c r="E38" s="22" t="s">
        <v>47</v>
      </c>
      <c r="F38" s="115">
        <v>0.05</v>
      </c>
    </row>
    <row r="39" spans="2:7" ht="12.6" customHeight="1" x14ac:dyDescent="0.2">
      <c r="B39" s="22" t="s">
        <v>85</v>
      </c>
      <c r="C39" s="57">
        <v>0.1</v>
      </c>
      <c r="D39" s="57">
        <v>0.15</v>
      </c>
      <c r="E39" s="22" t="s">
        <v>47</v>
      </c>
      <c r="F39" s="115">
        <v>0.05</v>
      </c>
    </row>
    <row r="40" spans="2:7" ht="12.6" customHeight="1" x14ac:dyDescent="0.2">
      <c r="B40" s="55" t="s">
        <v>203</v>
      </c>
      <c r="C40" s="57">
        <v>0.1</v>
      </c>
      <c r="D40" s="57">
        <v>0.15</v>
      </c>
      <c r="E40" s="22" t="s">
        <v>47</v>
      </c>
      <c r="F40" s="115">
        <v>0.05</v>
      </c>
    </row>
    <row r="41" spans="2:7" ht="12.6" customHeight="1" x14ac:dyDescent="0.2">
      <c r="B41" s="22" t="s">
        <v>86</v>
      </c>
      <c r="C41" s="57">
        <v>0.1</v>
      </c>
      <c r="D41" s="57">
        <v>0.15</v>
      </c>
      <c r="E41" s="22" t="s">
        <v>47</v>
      </c>
      <c r="F41" s="115">
        <v>0.05</v>
      </c>
    </row>
    <row r="42" spans="2:7" ht="12.6" customHeight="1" x14ac:dyDescent="0.2">
      <c r="B42" s="22" t="s">
        <v>87</v>
      </c>
      <c r="C42" s="57">
        <v>0.1</v>
      </c>
      <c r="D42" s="57">
        <v>0.15</v>
      </c>
      <c r="E42" s="22" t="s">
        <v>47</v>
      </c>
      <c r="F42" s="115">
        <v>0.05</v>
      </c>
    </row>
    <row r="43" spans="2:7" ht="12.6" customHeight="1" x14ac:dyDescent="0.2">
      <c r="B43" s="22" t="s">
        <v>88</v>
      </c>
      <c r="C43" s="57">
        <v>0.1</v>
      </c>
      <c r="D43" s="57">
        <v>0.15</v>
      </c>
      <c r="E43" s="22" t="s">
        <v>47</v>
      </c>
      <c r="F43" s="115">
        <v>0.05</v>
      </c>
    </row>
    <row r="44" spans="2:7" ht="12.6" customHeight="1" x14ac:dyDescent="0.2">
      <c r="B44" s="22" t="s">
        <v>89</v>
      </c>
      <c r="C44" s="57">
        <v>0.21</v>
      </c>
      <c r="D44" s="59">
        <v>0.21</v>
      </c>
      <c r="E44" s="22" t="s">
        <v>45</v>
      </c>
      <c r="F44" s="115">
        <v>0.09</v>
      </c>
      <c r="G44" s="116" t="s">
        <v>237</v>
      </c>
    </row>
    <row r="45" spans="2:7" ht="12.6" customHeight="1" x14ac:dyDescent="0.2">
      <c r="B45" s="22" t="s">
        <v>90</v>
      </c>
      <c r="C45" s="57">
        <v>0.18</v>
      </c>
      <c r="D45" s="57">
        <v>0.18</v>
      </c>
      <c r="E45" s="22" t="s">
        <v>48</v>
      </c>
      <c r="F45" s="115"/>
    </row>
    <row r="46" spans="2:7" ht="12.6" customHeight="1" x14ac:dyDescent="0.2">
      <c r="B46" s="22" t="s">
        <v>91</v>
      </c>
      <c r="C46" s="57">
        <v>0.18</v>
      </c>
      <c r="D46" s="57">
        <v>0.18</v>
      </c>
      <c r="E46" s="22" t="s">
        <v>48</v>
      </c>
      <c r="F46" s="115"/>
    </row>
    <row r="47" spans="2:7" ht="12.6" customHeight="1" x14ac:dyDescent="0.2">
      <c r="B47" s="22" t="s">
        <v>92</v>
      </c>
      <c r="C47" s="57">
        <v>0.18</v>
      </c>
      <c r="D47" s="57">
        <v>0.2</v>
      </c>
      <c r="E47" s="22" t="s">
        <v>48</v>
      </c>
      <c r="F47" s="115">
        <v>0.05</v>
      </c>
    </row>
    <row r="48" spans="2:7" ht="12.6" customHeight="1" x14ac:dyDescent="0.2">
      <c r="B48" s="22" t="s">
        <v>93</v>
      </c>
      <c r="C48" s="57">
        <v>0.25</v>
      </c>
      <c r="D48" s="59">
        <v>0.2</v>
      </c>
      <c r="E48" s="22" t="s">
        <v>1</v>
      </c>
      <c r="F48" s="115">
        <v>0.06</v>
      </c>
    </row>
    <row r="49" spans="2:6" ht="12.6" customHeight="1" x14ac:dyDescent="0.2">
      <c r="B49" s="22" t="s">
        <v>94</v>
      </c>
      <c r="C49" s="57">
        <v>0.21</v>
      </c>
      <c r="D49" s="57">
        <v>0.21</v>
      </c>
      <c r="E49" s="22" t="s">
        <v>96</v>
      </c>
      <c r="F49" s="115">
        <v>0.02</v>
      </c>
    </row>
    <row r="50" spans="2:6" x14ac:dyDescent="0.2">
      <c r="B50" s="22" t="s">
        <v>95</v>
      </c>
      <c r="C50" s="57">
        <v>0.21</v>
      </c>
      <c r="D50" s="57">
        <v>0.21</v>
      </c>
      <c r="E50" s="22" t="s">
        <v>96</v>
      </c>
      <c r="F50" s="115">
        <v>0.02</v>
      </c>
    </row>
    <row r="51" spans="2:6" x14ac:dyDescent="0.2">
      <c r="B51" s="22" t="s">
        <v>97</v>
      </c>
      <c r="C51" s="57">
        <v>0.24</v>
      </c>
      <c r="D51" s="57">
        <v>0.24</v>
      </c>
      <c r="E51" s="22" t="s">
        <v>96</v>
      </c>
      <c r="F51" s="115"/>
    </row>
    <row r="52" spans="2:6" x14ac:dyDescent="0.2">
      <c r="B52" s="22" t="s">
        <v>98</v>
      </c>
      <c r="C52" s="57">
        <v>0.24</v>
      </c>
      <c r="D52" s="57">
        <v>0.24</v>
      </c>
      <c r="E52" s="22" t="s">
        <v>96</v>
      </c>
      <c r="F52" s="115"/>
    </row>
    <row r="53" spans="2:6" x14ac:dyDescent="0.2">
      <c r="B53" s="22" t="s">
        <v>99</v>
      </c>
      <c r="C53" s="57">
        <v>0.24</v>
      </c>
      <c r="D53" s="57">
        <v>0.24</v>
      </c>
      <c r="E53" s="22" t="s">
        <v>96</v>
      </c>
      <c r="F53" s="115"/>
    </row>
    <row r="54" spans="2:6" ht="14.25" x14ac:dyDescent="0.2">
      <c r="B54" s="22" t="s">
        <v>100</v>
      </c>
      <c r="C54" s="57">
        <v>0.25</v>
      </c>
      <c r="D54" s="56">
        <v>5.3999999999999999E-2</v>
      </c>
      <c r="E54" s="55" t="s">
        <v>105</v>
      </c>
      <c r="F54" s="115"/>
    </row>
    <row r="55" spans="2:6" ht="14.25" x14ac:dyDescent="0.2">
      <c r="B55" s="22" t="s">
        <v>101</v>
      </c>
      <c r="C55" s="57">
        <v>0.25</v>
      </c>
      <c r="D55" s="56">
        <v>5.3999999999999999E-2</v>
      </c>
      <c r="E55" s="55" t="s">
        <v>105</v>
      </c>
      <c r="F55" s="115"/>
    </row>
    <row r="56" spans="2:6" ht="14.25" x14ac:dyDescent="0.2">
      <c r="B56" s="22" t="s">
        <v>102</v>
      </c>
      <c r="C56" s="57">
        <v>0.25</v>
      </c>
      <c r="D56" s="56">
        <v>5.3999999999999999E-2</v>
      </c>
      <c r="E56" s="55" t="s">
        <v>105</v>
      </c>
      <c r="F56" s="115"/>
    </row>
    <row r="57" spans="2:6" ht="14.25" x14ac:dyDescent="0.2">
      <c r="B57" s="22" t="s">
        <v>103</v>
      </c>
      <c r="C57" s="57">
        <v>0.25</v>
      </c>
      <c r="D57" s="56">
        <v>5.3999999999999999E-2</v>
      </c>
      <c r="E57" s="55" t="s">
        <v>105</v>
      </c>
      <c r="F57" s="115"/>
    </row>
    <row r="58" spans="2:6" ht="14.25" x14ac:dyDescent="0.2">
      <c r="B58" s="22" t="s">
        <v>104</v>
      </c>
      <c r="C58" s="54">
        <v>0.25</v>
      </c>
      <c r="D58" s="56">
        <v>5.3999999999999999E-2</v>
      </c>
      <c r="E58" s="55" t="s">
        <v>105</v>
      </c>
      <c r="F58" s="115"/>
    </row>
    <row r="59" spans="2:6" x14ac:dyDescent="0.2">
      <c r="B59" s="55" t="s">
        <v>106</v>
      </c>
      <c r="C59" s="54">
        <v>0.18</v>
      </c>
      <c r="D59" s="54">
        <v>0.2</v>
      </c>
      <c r="E59" s="55" t="s">
        <v>48</v>
      </c>
      <c r="F59" s="115">
        <v>0.05</v>
      </c>
    </row>
    <row r="60" spans="2:6" x14ac:dyDescent="0.2">
      <c r="B60" s="55" t="s">
        <v>107</v>
      </c>
      <c r="C60" s="54">
        <v>0.09</v>
      </c>
      <c r="D60" s="54">
        <v>0.15</v>
      </c>
      <c r="E60" s="55" t="s">
        <v>47</v>
      </c>
      <c r="F60" s="115">
        <v>0.05</v>
      </c>
    </row>
    <row r="61" spans="2:6" x14ac:dyDescent="0.2">
      <c r="B61" s="55" t="s">
        <v>108</v>
      </c>
      <c r="C61" s="54">
        <v>0.09</v>
      </c>
      <c r="D61" s="54">
        <v>0.15</v>
      </c>
      <c r="E61" s="55" t="s">
        <v>47</v>
      </c>
      <c r="F61" s="115">
        <v>0.05</v>
      </c>
    </row>
    <row r="62" spans="2:6" x14ac:dyDescent="0.2">
      <c r="B62" s="55" t="s">
        <v>109</v>
      </c>
      <c r="C62" s="54">
        <v>0.09</v>
      </c>
      <c r="D62" s="54">
        <v>0.15</v>
      </c>
      <c r="E62" s="55" t="s">
        <v>47</v>
      </c>
      <c r="F62" s="115">
        <v>0.05</v>
      </c>
    </row>
    <row r="63" spans="2:6" x14ac:dyDescent="0.2">
      <c r="B63" s="55" t="s">
        <v>110</v>
      </c>
      <c r="C63" s="54">
        <v>0.09</v>
      </c>
      <c r="D63" s="54">
        <v>0.15</v>
      </c>
      <c r="E63" s="55" t="s">
        <v>47</v>
      </c>
      <c r="F63" s="115">
        <v>0.05</v>
      </c>
    </row>
    <row r="64" spans="2:6" x14ac:dyDescent="0.2">
      <c r="B64" s="55" t="s">
        <v>111</v>
      </c>
      <c r="C64" s="54">
        <v>0.09</v>
      </c>
      <c r="D64" s="54">
        <v>0.09</v>
      </c>
      <c r="E64" s="22" t="s">
        <v>114</v>
      </c>
      <c r="F64" s="115">
        <v>3.1E-2</v>
      </c>
    </row>
    <row r="65" spans="2:6" x14ac:dyDescent="0.2">
      <c r="B65" s="55" t="s">
        <v>112</v>
      </c>
      <c r="C65" s="54">
        <v>0.09</v>
      </c>
      <c r="D65" s="54">
        <v>0.09</v>
      </c>
      <c r="E65" s="22" t="s">
        <v>114</v>
      </c>
      <c r="F65" s="115">
        <v>3.1E-2</v>
      </c>
    </row>
    <row r="66" spans="2:6" x14ac:dyDescent="0.2">
      <c r="B66" s="22" t="s">
        <v>113</v>
      </c>
      <c r="C66" s="54">
        <v>0.09</v>
      </c>
      <c r="D66" s="54">
        <v>0.09</v>
      </c>
      <c r="E66" s="22" t="s">
        <v>114</v>
      </c>
      <c r="F66" s="115">
        <v>3.1E-2</v>
      </c>
    </row>
    <row r="67" spans="2:6" x14ac:dyDescent="0.2">
      <c r="B67" s="22" t="s">
        <v>115</v>
      </c>
      <c r="C67" s="54">
        <v>0.09</v>
      </c>
      <c r="D67" s="73">
        <v>4.9000000000000002E-2</v>
      </c>
      <c r="E67" s="22" t="s">
        <v>114</v>
      </c>
      <c r="F67" s="115"/>
    </row>
    <row r="68" spans="2:6" x14ac:dyDescent="0.2">
      <c r="B68" s="22" t="s">
        <v>116</v>
      </c>
      <c r="C68" s="54">
        <v>0.09</v>
      </c>
      <c r="D68" s="73">
        <v>4.9000000000000002E-2</v>
      </c>
      <c r="E68" s="22" t="s">
        <v>114</v>
      </c>
      <c r="F68" s="115"/>
    </row>
    <row r="69" spans="2:6" x14ac:dyDescent="0.2">
      <c r="B69" s="22" t="s">
        <v>117</v>
      </c>
      <c r="C69" s="54">
        <v>0.09</v>
      </c>
      <c r="D69" s="73">
        <v>4.9000000000000002E-2</v>
      </c>
      <c r="E69" s="22" t="s">
        <v>114</v>
      </c>
      <c r="F69" s="115"/>
    </row>
    <row r="70" spans="2:6" x14ac:dyDescent="0.2">
      <c r="B70" s="22" t="s">
        <v>118</v>
      </c>
      <c r="C70" s="54">
        <v>0.09</v>
      </c>
      <c r="D70" s="73">
        <v>4.2999999999999997E-2</v>
      </c>
      <c r="E70" s="22" t="s">
        <v>122</v>
      </c>
      <c r="F70" s="115"/>
    </row>
    <row r="71" spans="2:6" x14ac:dyDescent="0.2">
      <c r="B71" s="22" t="s">
        <v>119</v>
      </c>
      <c r="C71" s="54">
        <v>0.09</v>
      </c>
      <c r="D71" s="73">
        <v>4.2999999999999997E-2</v>
      </c>
      <c r="E71" s="22" t="s">
        <v>122</v>
      </c>
      <c r="F71" s="115"/>
    </row>
    <row r="72" spans="2:6" x14ac:dyDescent="0.2">
      <c r="B72" s="22" t="s">
        <v>120</v>
      </c>
      <c r="C72" s="54">
        <v>0.09</v>
      </c>
      <c r="D72" s="73">
        <v>4.2999999999999997E-2</v>
      </c>
      <c r="E72" s="22" t="s">
        <v>122</v>
      </c>
      <c r="F72" s="115"/>
    </row>
    <row r="73" spans="2:6" x14ac:dyDescent="0.2">
      <c r="B73" s="22" t="s">
        <v>121</v>
      </c>
      <c r="C73" s="54">
        <v>0.09</v>
      </c>
      <c r="D73" s="73">
        <v>4.2999999999999997E-2</v>
      </c>
      <c r="E73" s="22" t="s">
        <v>122</v>
      </c>
      <c r="F73" s="115"/>
    </row>
    <row r="74" spans="2:6" x14ac:dyDescent="0.2">
      <c r="B74" s="22" t="s">
        <v>123</v>
      </c>
      <c r="C74" s="54">
        <v>0.15</v>
      </c>
      <c r="D74" s="54">
        <v>0.15</v>
      </c>
      <c r="E74" s="22" t="s">
        <v>47</v>
      </c>
      <c r="F74" s="115">
        <v>0.06</v>
      </c>
    </row>
    <row r="75" spans="2:6" x14ac:dyDescent="0.2">
      <c r="B75" s="22" t="s">
        <v>124</v>
      </c>
      <c r="C75" s="54">
        <v>0.15</v>
      </c>
      <c r="D75" s="54">
        <v>0.15</v>
      </c>
      <c r="E75" s="22" t="s">
        <v>47</v>
      </c>
      <c r="F75" s="115">
        <v>0.06</v>
      </c>
    </row>
    <row r="76" spans="2:6" x14ac:dyDescent="0.2">
      <c r="B76" s="22" t="s">
        <v>125</v>
      </c>
      <c r="C76" s="54">
        <v>0.21</v>
      </c>
      <c r="D76" s="54">
        <v>0.2</v>
      </c>
      <c r="E76" s="22" t="s">
        <v>47</v>
      </c>
      <c r="F76" s="115">
        <v>0.1</v>
      </c>
    </row>
    <row r="77" spans="2:6" x14ac:dyDescent="0.2">
      <c r="B77" s="22" t="s">
        <v>126</v>
      </c>
      <c r="C77" s="54">
        <v>0.21</v>
      </c>
      <c r="D77" s="54">
        <v>0.2</v>
      </c>
      <c r="E77" s="22" t="s">
        <v>47</v>
      </c>
      <c r="F77" s="115">
        <v>0.1</v>
      </c>
    </row>
    <row r="78" spans="2:6" x14ac:dyDescent="0.2">
      <c r="B78" s="22" t="s">
        <v>127</v>
      </c>
      <c r="C78" s="54">
        <v>0.21</v>
      </c>
      <c r="D78" s="54">
        <v>0.2</v>
      </c>
      <c r="E78" s="22" t="s">
        <v>47</v>
      </c>
      <c r="F78" s="115">
        <v>0.1</v>
      </c>
    </row>
    <row r="79" spans="2:6" x14ac:dyDescent="0.2">
      <c r="B79" s="22" t="s">
        <v>128</v>
      </c>
      <c r="C79" s="54">
        <v>0.25</v>
      </c>
      <c r="D79" s="54">
        <v>0.25</v>
      </c>
      <c r="E79" s="55" t="s">
        <v>132</v>
      </c>
      <c r="F79" s="115"/>
    </row>
    <row r="80" spans="2:6" x14ac:dyDescent="0.2">
      <c r="B80" s="22" t="s">
        <v>129</v>
      </c>
      <c r="C80" s="54">
        <v>0.25</v>
      </c>
      <c r="D80" s="54">
        <v>0.25</v>
      </c>
      <c r="E80" s="55" t="s">
        <v>132</v>
      </c>
      <c r="F80" s="115"/>
    </row>
    <row r="81" spans="2:6" x14ac:dyDescent="0.2">
      <c r="B81" s="55" t="s">
        <v>130</v>
      </c>
      <c r="C81" s="54">
        <v>0.25</v>
      </c>
      <c r="D81" s="54">
        <v>0.25</v>
      </c>
      <c r="E81" s="55" t="s">
        <v>132</v>
      </c>
      <c r="F81" s="115"/>
    </row>
    <row r="82" spans="2:6" x14ac:dyDescent="0.2">
      <c r="B82" s="55" t="s">
        <v>131</v>
      </c>
      <c r="C82" s="54">
        <v>0.25</v>
      </c>
      <c r="D82" s="54">
        <v>0.25</v>
      </c>
      <c r="E82" s="55" t="s">
        <v>132</v>
      </c>
      <c r="F82" s="115"/>
    </row>
    <row r="83" spans="2:6" x14ac:dyDescent="0.2">
      <c r="B83" s="22" t="s">
        <v>133</v>
      </c>
      <c r="C83" s="54">
        <v>0.06</v>
      </c>
      <c r="D83" s="54">
        <v>0.06</v>
      </c>
      <c r="E83" s="22" t="s">
        <v>47</v>
      </c>
      <c r="F83" s="115">
        <v>0.05</v>
      </c>
    </row>
    <row r="84" spans="2:6" x14ac:dyDescent="0.2">
      <c r="B84" s="22" t="s">
        <v>134</v>
      </c>
      <c r="C84" s="54">
        <v>0.06</v>
      </c>
      <c r="D84" s="54">
        <v>0.06</v>
      </c>
      <c r="E84" s="22" t="s">
        <v>47</v>
      </c>
      <c r="F84" s="115">
        <v>0.05</v>
      </c>
    </row>
    <row r="85" spans="2:6" x14ac:dyDescent="0.2">
      <c r="B85" s="22" t="s">
        <v>135</v>
      </c>
      <c r="C85" s="54">
        <v>0.18</v>
      </c>
      <c r="D85" s="54">
        <v>0.15</v>
      </c>
      <c r="E85" s="55" t="s">
        <v>72</v>
      </c>
      <c r="F85" s="115">
        <v>0.05</v>
      </c>
    </row>
    <row r="86" spans="2:6" x14ac:dyDescent="0.2">
      <c r="B86" s="22" t="s">
        <v>136</v>
      </c>
      <c r="C86" s="54">
        <v>0.18</v>
      </c>
      <c r="D86" s="54">
        <v>0.15</v>
      </c>
      <c r="E86" s="55" t="s">
        <v>72</v>
      </c>
      <c r="F86" s="115">
        <v>0.05</v>
      </c>
    </row>
    <row r="87" spans="2:6" x14ac:dyDescent="0.2">
      <c r="B87" s="22" t="s">
        <v>137</v>
      </c>
      <c r="C87" s="54">
        <v>0.18</v>
      </c>
      <c r="D87" s="54">
        <v>0.15</v>
      </c>
      <c r="E87" s="55" t="s">
        <v>72</v>
      </c>
      <c r="F87" s="115">
        <v>0.05</v>
      </c>
    </row>
    <row r="88" spans="2:6" x14ac:dyDescent="0.2">
      <c r="B88" s="22" t="s">
        <v>138</v>
      </c>
      <c r="C88" s="54">
        <v>0.18</v>
      </c>
      <c r="D88" s="54">
        <v>0.15</v>
      </c>
      <c r="E88" s="55" t="s">
        <v>72</v>
      </c>
      <c r="F88" s="115">
        <v>0.05</v>
      </c>
    </row>
    <row r="89" spans="2:6" x14ac:dyDescent="0.2">
      <c r="B89" s="22" t="s">
        <v>139</v>
      </c>
      <c r="C89" s="54">
        <v>0.18</v>
      </c>
      <c r="D89" s="54">
        <v>0.2</v>
      </c>
      <c r="E89" s="22" t="s">
        <v>48</v>
      </c>
      <c r="F89" s="115">
        <v>0.05</v>
      </c>
    </row>
    <row r="90" spans="2:6" x14ac:dyDescent="0.2">
      <c r="B90" s="22" t="s">
        <v>140</v>
      </c>
      <c r="C90" s="54">
        <v>0.18</v>
      </c>
      <c r="D90" s="54">
        <v>0.2</v>
      </c>
      <c r="E90" s="22" t="s">
        <v>48</v>
      </c>
      <c r="F90" s="115">
        <v>0.05</v>
      </c>
    </row>
    <row r="91" spans="2:6" x14ac:dyDescent="0.2">
      <c r="B91" s="22" t="s">
        <v>141</v>
      </c>
      <c r="C91" s="54">
        <v>0.25</v>
      </c>
      <c r="D91" s="58" t="s">
        <v>202</v>
      </c>
      <c r="E91" s="22" t="s">
        <v>1</v>
      </c>
      <c r="F91" s="115"/>
    </row>
    <row r="92" spans="2:6" x14ac:dyDescent="0.2">
      <c r="B92" s="22" t="s">
        <v>142</v>
      </c>
      <c r="C92" s="54">
        <v>0.25</v>
      </c>
      <c r="D92" s="58" t="s">
        <v>202</v>
      </c>
      <c r="E92" s="22" t="s">
        <v>1</v>
      </c>
      <c r="F92" s="115"/>
    </row>
    <row r="93" spans="2:6" x14ac:dyDescent="0.2">
      <c r="B93" s="22" t="s">
        <v>143</v>
      </c>
      <c r="C93" s="54">
        <v>0.25</v>
      </c>
      <c r="D93" s="58" t="s">
        <v>202</v>
      </c>
      <c r="E93" s="22" t="s">
        <v>1</v>
      </c>
      <c r="F93" s="115"/>
    </row>
    <row r="94" spans="2:6" ht="14.25" x14ac:dyDescent="0.2">
      <c r="B94" s="22" t="s">
        <v>144</v>
      </c>
      <c r="C94" s="54">
        <v>0.25</v>
      </c>
      <c r="D94" s="74">
        <v>0.121</v>
      </c>
      <c r="E94" s="55" t="s">
        <v>147</v>
      </c>
      <c r="F94" s="115"/>
    </row>
    <row r="95" spans="2:6" ht="14.25" x14ac:dyDescent="0.2">
      <c r="B95" s="22" t="s">
        <v>145</v>
      </c>
      <c r="C95" s="54">
        <v>0.25</v>
      </c>
      <c r="D95" s="74">
        <v>0.121</v>
      </c>
      <c r="E95" s="55" t="s">
        <v>147</v>
      </c>
      <c r="F95" s="115"/>
    </row>
    <row r="96" spans="2:6" ht="14.25" x14ac:dyDescent="0.2">
      <c r="B96" s="22" t="s">
        <v>146</v>
      </c>
      <c r="C96" s="54">
        <v>0.25</v>
      </c>
      <c r="D96" s="74">
        <v>0.121</v>
      </c>
      <c r="E96" s="55" t="s">
        <v>147</v>
      </c>
      <c r="F96" s="115"/>
    </row>
    <row r="97" spans="2:6" x14ac:dyDescent="0.2">
      <c r="B97" s="55" t="s">
        <v>148</v>
      </c>
      <c r="C97" s="54">
        <v>0.18</v>
      </c>
      <c r="D97" s="54">
        <v>0.18</v>
      </c>
      <c r="E97" s="55" t="s">
        <v>48</v>
      </c>
      <c r="F97" s="115"/>
    </row>
    <row r="98" spans="2:6" x14ac:dyDescent="0.2">
      <c r="B98" s="55" t="s">
        <v>149</v>
      </c>
      <c r="C98" s="54">
        <v>0.18</v>
      </c>
      <c r="D98" s="54">
        <v>0.18</v>
      </c>
      <c r="E98" s="55" t="s">
        <v>48</v>
      </c>
      <c r="F98" s="115"/>
    </row>
    <row r="99" spans="2:6" x14ac:dyDescent="0.2">
      <c r="B99" s="55" t="s">
        <v>150</v>
      </c>
      <c r="C99" s="54">
        <v>0.12</v>
      </c>
      <c r="D99" s="54">
        <v>0.2</v>
      </c>
      <c r="E99" s="55" t="s">
        <v>47</v>
      </c>
      <c r="F99" s="115">
        <v>0.05</v>
      </c>
    </row>
    <row r="100" spans="2:6" x14ac:dyDescent="0.2">
      <c r="B100" s="55" t="s">
        <v>151</v>
      </c>
      <c r="C100" s="54">
        <v>0.12</v>
      </c>
      <c r="D100" s="54">
        <v>0.2</v>
      </c>
      <c r="E100" s="55" t="s">
        <v>47</v>
      </c>
      <c r="F100" s="115">
        <v>0.05</v>
      </c>
    </row>
    <row r="101" spans="2:6" x14ac:dyDescent="0.2">
      <c r="B101" s="55" t="s">
        <v>152</v>
      </c>
      <c r="C101" s="54">
        <v>0.12</v>
      </c>
      <c r="D101" s="54">
        <v>0.2</v>
      </c>
      <c r="E101" s="55" t="s">
        <v>47</v>
      </c>
      <c r="F101" s="115">
        <v>0.05</v>
      </c>
    </row>
    <row r="102" spans="2:6" x14ac:dyDescent="0.2">
      <c r="B102" s="55" t="s">
        <v>153</v>
      </c>
      <c r="C102" s="54">
        <v>0.06</v>
      </c>
      <c r="D102" s="54">
        <v>0.06</v>
      </c>
      <c r="E102" s="55" t="s">
        <v>47</v>
      </c>
      <c r="F102" s="115">
        <v>0.05</v>
      </c>
    </row>
    <row r="103" spans="2:6" x14ac:dyDescent="0.2">
      <c r="B103" s="55" t="s">
        <v>154</v>
      </c>
      <c r="C103" s="54">
        <v>0.06</v>
      </c>
      <c r="D103" s="54">
        <v>0.06</v>
      </c>
      <c r="E103" s="55" t="s">
        <v>47</v>
      </c>
      <c r="F103" s="115">
        <v>0.05</v>
      </c>
    </row>
    <row r="104" spans="2:6" x14ac:dyDescent="0.2">
      <c r="B104" s="55" t="s">
        <v>155</v>
      </c>
      <c r="C104" s="54">
        <v>0.06</v>
      </c>
      <c r="D104" s="54">
        <v>0.06</v>
      </c>
      <c r="E104" s="55" t="s">
        <v>47</v>
      </c>
      <c r="F104" s="115">
        <v>0.05</v>
      </c>
    </row>
    <row r="105" spans="2:6" x14ac:dyDescent="0.2">
      <c r="B105" s="55" t="s">
        <v>156</v>
      </c>
      <c r="C105" s="54">
        <v>0.27</v>
      </c>
      <c r="D105" s="54">
        <v>0.27</v>
      </c>
      <c r="E105" s="55" t="s">
        <v>159</v>
      </c>
      <c r="F105" s="115">
        <v>0.06</v>
      </c>
    </row>
    <row r="106" spans="2:6" x14ac:dyDescent="0.2">
      <c r="B106" s="55" t="s">
        <v>157</v>
      </c>
      <c r="C106" s="54">
        <v>0.27</v>
      </c>
      <c r="D106" s="54">
        <v>0.27</v>
      </c>
      <c r="E106" s="55" t="s">
        <v>159</v>
      </c>
      <c r="F106" s="115">
        <v>0.06</v>
      </c>
    </row>
    <row r="107" spans="2:6" x14ac:dyDescent="0.2">
      <c r="B107" s="55" t="s">
        <v>158</v>
      </c>
      <c r="C107" s="54">
        <v>0.27</v>
      </c>
      <c r="D107" s="54">
        <v>0.27</v>
      </c>
      <c r="E107" s="55" t="s">
        <v>159</v>
      </c>
      <c r="F107" s="115">
        <v>0.06</v>
      </c>
    </row>
    <row r="108" spans="2:6" x14ac:dyDescent="0.2">
      <c r="B108" s="55" t="s">
        <v>160</v>
      </c>
      <c r="C108" s="54">
        <v>0.27</v>
      </c>
      <c r="D108" s="54">
        <v>0.27</v>
      </c>
      <c r="E108" s="55" t="s">
        <v>159</v>
      </c>
      <c r="F108" s="115">
        <v>0.06</v>
      </c>
    </row>
    <row r="109" spans="2:6" x14ac:dyDescent="0.2">
      <c r="B109" s="55" t="s">
        <v>161</v>
      </c>
      <c r="C109" s="54">
        <v>0.15</v>
      </c>
      <c r="D109" s="54">
        <v>0.15</v>
      </c>
      <c r="E109" s="55" t="s">
        <v>47</v>
      </c>
      <c r="F109" s="115">
        <v>0.06</v>
      </c>
    </row>
    <row r="110" spans="2:6" x14ac:dyDescent="0.2">
      <c r="B110" s="55" t="s">
        <v>162</v>
      </c>
      <c r="C110" s="54">
        <v>0.15</v>
      </c>
      <c r="D110" s="54">
        <v>0.15</v>
      </c>
      <c r="E110" s="55" t="s">
        <v>47</v>
      </c>
      <c r="F110" s="115">
        <v>0.06</v>
      </c>
    </row>
    <row r="111" spans="2:6" x14ac:dyDescent="0.2">
      <c r="B111" s="55" t="s">
        <v>163</v>
      </c>
      <c r="C111" s="54">
        <v>0.15</v>
      </c>
      <c r="D111" s="54">
        <v>0.15</v>
      </c>
      <c r="E111" s="55" t="s">
        <v>47</v>
      </c>
      <c r="F111" s="115">
        <v>0.06</v>
      </c>
    </row>
    <row r="112" spans="2:6" x14ac:dyDescent="0.2">
      <c r="B112" s="55" t="s">
        <v>164</v>
      </c>
      <c r="C112" s="54">
        <v>0.15</v>
      </c>
      <c r="D112" s="54">
        <v>0.15</v>
      </c>
      <c r="E112" s="55" t="s">
        <v>47</v>
      </c>
      <c r="F112" s="115">
        <v>0.06</v>
      </c>
    </row>
    <row r="113" spans="2:6" x14ac:dyDescent="0.2">
      <c r="B113" s="55" t="s">
        <v>165</v>
      </c>
      <c r="C113" s="54">
        <v>0.15</v>
      </c>
      <c r="D113" s="54">
        <v>0.15</v>
      </c>
      <c r="E113" s="55" t="s">
        <v>47</v>
      </c>
      <c r="F113" s="115">
        <v>0.06</v>
      </c>
    </row>
    <row r="114" spans="2:6" x14ac:dyDescent="0.2">
      <c r="B114" s="55" t="s">
        <v>166</v>
      </c>
      <c r="C114" s="54">
        <v>0.27</v>
      </c>
      <c r="D114" s="54">
        <v>0.27</v>
      </c>
      <c r="E114" s="55" t="s">
        <v>96</v>
      </c>
      <c r="F114" s="115"/>
    </row>
    <row r="115" spans="2:6" x14ac:dyDescent="0.2">
      <c r="B115" s="55" t="s">
        <v>167</v>
      </c>
      <c r="C115" s="54">
        <v>0.27</v>
      </c>
      <c r="D115" s="54">
        <v>0.27</v>
      </c>
      <c r="E115" s="55" t="s">
        <v>96</v>
      </c>
      <c r="F115" s="115"/>
    </row>
    <row r="116" spans="2:6" x14ac:dyDescent="0.2">
      <c r="B116" s="55" t="s">
        <v>168</v>
      </c>
      <c r="C116" s="54">
        <v>0.27</v>
      </c>
      <c r="D116" s="54">
        <v>0.27</v>
      </c>
      <c r="E116" s="55" t="s">
        <v>96</v>
      </c>
      <c r="F116" s="115"/>
    </row>
    <row r="117" spans="2:6" x14ac:dyDescent="0.2">
      <c r="B117" s="55" t="s">
        <v>169</v>
      </c>
      <c r="C117" s="54">
        <v>0.21</v>
      </c>
      <c r="D117" s="58" t="s">
        <v>202</v>
      </c>
      <c r="E117" s="55" t="s">
        <v>96</v>
      </c>
      <c r="F117" s="115"/>
    </row>
    <row r="118" spans="2:6" x14ac:dyDescent="0.2">
      <c r="B118" s="55" t="s">
        <v>170</v>
      </c>
      <c r="C118" s="54">
        <v>0.12</v>
      </c>
      <c r="D118" s="54">
        <v>0.15</v>
      </c>
      <c r="E118" s="55" t="s">
        <v>61</v>
      </c>
      <c r="F118" s="115">
        <v>0.05</v>
      </c>
    </row>
    <row r="119" spans="2:6" x14ac:dyDescent="0.2">
      <c r="B119" s="55" t="s">
        <v>171</v>
      </c>
      <c r="C119" s="54">
        <v>0.12</v>
      </c>
      <c r="D119" s="54">
        <v>0.15</v>
      </c>
      <c r="E119" s="55" t="s">
        <v>61</v>
      </c>
      <c r="F119" s="115">
        <v>0.05</v>
      </c>
    </row>
    <row r="120" spans="2:6" x14ac:dyDescent="0.2">
      <c r="B120" s="55" t="s">
        <v>172</v>
      </c>
      <c r="C120" s="54">
        <v>0.12</v>
      </c>
      <c r="D120" s="54">
        <v>0.15</v>
      </c>
      <c r="E120" s="55" t="s">
        <v>61</v>
      </c>
      <c r="F120" s="115">
        <v>0.05</v>
      </c>
    </row>
    <row r="121" spans="2:6" x14ac:dyDescent="0.2">
      <c r="B121" s="55" t="s">
        <v>173</v>
      </c>
      <c r="C121" s="54">
        <v>0.12</v>
      </c>
      <c r="D121" s="54">
        <v>0.15</v>
      </c>
      <c r="E121" s="55" t="s">
        <v>61</v>
      </c>
      <c r="F121" s="115">
        <v>0.05</v>
      </c>
    </row>
    <row r="122" spans="2:6" x14ac:dyDescent="0.2">
      <c r="B122" s="55" t="s">
        <v>174</v>
      </c>
      <c r="C122" s="54">
        <v>0.15</v>
      </c>
      <c r="D122" s="58" t="s">
        <v>202</v>
      </c>
      <c r="E122" s="55" t="s">
        <v>1</v>
      </c>
      <c r="F122" s="115"/>
    </row>
    <row r="123" spans="2:6" x14ac:dyDescent="0.2">
      <c r="B123" s="55" t="s">
        <v>175</v>
      </c>
      <c r="C123" s="54">
        <v>0.15</v>
      </c>
      <c r="D123" s="58" t="s">
        <v>202</v>
      </c>
      <c r="E123" s="55" t="s">
        <v>1</v>
      </c>
      <c r="F123" s="115"/>
    </row>
    <row r="124" spans="2:6" x14ac:dyDescent="0.2">
      <c r="B124" s="55" t="s">
        <v>176</v>
      </c>
      <c r="C124" s="54">
        <v>0.15</v>
      </c>
      <c r="D124" s="58" t="s">
        <v>202</v>
      </c>
      <c r="E124" s="55" t="s">
        <v>1</v>
      </c>
      <c r="F124" s="115"/>
    </row>
    <row r="125" spans="2:6" ht="14.25" x14ac:dyDescent="0.2">
      <c r="B125" s="55" t="s">
        <v>177</v>
      </c>
      <c r="C125" s="54">
        <v>0.25</v>
      </c>
      <c r="D125" s="74">
        <v>0.152</v>
      </c>
      <c r="E125" s="55" t="s">
        <v>147</v>
      </c>
      <c r="F125" s="115"/>
    </row>
    <row r="126" spans="2:6" ht="14.25" x14ac:dyDescent="0.2">
      <c r="B126" s="55" t="s">
        <v>178</v>
      </c>
      <c r="C126" s="54">
        <v>0.25</v>
      </c>
      <c r="D126" s="74">
        <v>0.152</v>
      </c>
      <c r="E126" s="55" t="s">
        <v>147</v>
      </c>
      <c r="F126" s="115"/>
    </row>
    <row r="127" spans="2:6" ht="14.25" x14ac:dyDescent="0.2">
      <c r="B127" s="55" t="s">
        <v>179</v>
      </c>
      <c r="C127" s="54">
        <v>0.25</v>
      </c>
      <c r="D127" s="74">
        <v>0.152</v>
      </c>
      <c r="E127" s="55" t="s">
        <v>147</v>
      </c>
      <c r="F127" s="115"/>
    </row>
    <row r="128" spans="2:6" ht="14.25" x14ac:dyDescent="0.2">
      <c r="B128" s="55" t="s">
        <v>180</v>
      </c>
      <c r="C128" s="54">
        <v>0.25</v>
      </c>
      <c r="D128" s="74">
        <v>0.152</v>
      </c>
      <c r="E128" s="55" t="s">
        <v>147</v>
      </c>
      <c r="F128" s="115"/>
    </row>
    <row r="129" spans="2:6" ht="14.25" x14ac:dyDescent="0.2">
      <c r="B129" s="55" t="s">
        <v>181</v>
      </c>
      <c r="C129" s="54">
        <v>0.25</v>
      </c>
      <c r="D129" s="74">
        <v>0.152</v>
      </c>
      <c r="E129" s="55" t="s">
        <v>147</v>
      </c>
      <c r="F129" s="115"/>
    </row>
    <row r="130" spans="2:6" x14ac:dyDescent="0.2">
      <c r="B130" s="55" t="s">
        <v>182</v>
      </c>
      <c r="C130" s="54">
        <v>0.18</v>
      </c>
      <c r="D130" s="54">
        <v>0.18</v>
      </c>
      <c r="E130" s="55" t="s">
        <v>185</v>
      </c>
      <c r="F130" s="115"/>
    </row>
    <row r="131" spans="2:6" x14ac:dyDescent="0.2">
      <c r="B131" s="55" t="s">
        <v>183</v>
      </c>
      <c r="C131" s="54">
        <v>0.18</v>
      </c>
      <c r="D131" s="54">
        <v>0.18</v>
      </c>
      <c r="E131" s="55" t="s">
        <v>185</v>
      </c>
      <c r="F131" s="115"/>
    </row>
    <row r="132" spans="2:6" x14ac:dyDescent="0.2">
      <c r="B132" s="55" t="s">
        <v>184</v>
      </c>
      <c r="C132" s="54">
        <v>0.18</v>
      </c>
      <c r="D132" s="54">
        <v>0.18</v>
      </c>
      <c r="E132" s="55" t="s">
        <v>185</v>
      </c>
      <c r="F132" s="115"/>
    </row>
    <row r="133" spans="2:6" x14ac:dyDescent="0.2">
      <c r="B133" s="55" t="s">
        <v>186</v>
      </c>
      <c r="C133" s="54">
        <v>0.2</v>
      </c>
      <c r="D133" s="54">
        <v>0.2</v>
      </c>
      <c r="E133" s="55" t="s">
        <v>188</v>
      </c>
      <c r="F133" s="115"/>
    </row>
    <row r="134" spans="2:6" x14ac:dyDescent="0.2">
      <c r="B134" s="55" t="s">
        <v>187</v>
      </c>
      <c r="C134" s="54">
        <v>0.2</v>
      </c>
      <c r="D134" s="54">
        <v>0.2</v>
      </c>
      <c r="E134" s="55" t="s">
        <v>188</v>
      </c>
      <c r="F134" s="115"/>
    </row>
    <row r="135" spans="2:6" x14ac:dyDescent="0.2">
      <c r="B135" s="55" t="s">
        <v>189</v>
      </c>
      <c r="C135" s="54">
        <v>0.2</v>
      </c>
      <c r="D135" s="54">
        <v>0.2</v>
      </c>
      <c r="E135" s="55" t="s">
        <v>188</v>
      </c>
      <c r="F135" s="115"/>
    </row>
    <row r="136" spans="2:6" x14ac:dyDescent="0.2">
      <c r="B136" s="55" t="s">
        <v>190</v>
      </c>
      <c r="C136" s="54">
        <v>0.2</v>
      </c>
      <c r="D136" s="54">
        <v>0.2</v>
      </c>
      <c r="E136" s="55" t="s">
        <v>188</v>
      </c>
      <c r="F136" s="115"/>
    </row>
    <row r="137" spans="2:6" x14ac:dyDescent="0.2">
      <c r="B137" s="55" t="s">
        <v>191</v>
      </c>
      <c r="C137" s="54">
        <v>0.18</v>
      </c>
      <c r="D137" s="54">
        <v>0.15</v>
      </c>
      <c r="E137" s="55" t="s">
        <v>47</v>
      </c>
      <c r="F137" s="115">
        <v>0.06</v>
      </c>
    </row>
    <row r="138" spans="2:6" x14ac:dyDescent="0.2">
      <c r="B138" s="55" t="s">
        <v>192</v>
      </c>
      <c r="C138" s="54">
        <v>0.18</v>
      </c>
      <c r="D138" s="54">
        <v>0.15</v>
      </c>
      <c r="E138" s="55" t="s">
        <v>47</v>
      </c>
      <c r="F138" s="115">
        <v>0.06</v>
      </c>
    </row>
    <row r="139" spans="2:6" x14ac:dyDescent="0.2">
      <c r="B139" s="55" t="s">
        <v>193</v>
      </c>
      <c r="C139" s="54">
        <v>0.24</v>
      </c>
      <c r="D139" s="54">
        <v>0.24</v>
      </c>
      <c r="E139" s="55" t="s">
        <v>159</v>
      </c>
      <c r="F139" s="115">
        <v>7.5999999999999998E-2</v>
      </c>
    </row>
    <row r="140" spans="2:6" x14ac:dyDescent="0.2">
      <c r="B140" s="55" t="s">
        <v>194</v>
      </c>
      <c r="C140" s="54">
        <v>0.24</v>
      </c>
      <c r="D140" s="54">
        <v>0.24</v>
      </c>
      <c r="E140" s="55" t="s">
        <v>159</v>
      </c>
      <c r="F140" s="115">
        <v>7.5999999999999998E-2</v>
      </c>
    </row>
    <row r="141" spans="2:6" x14ac:dyDescent="0.2">
      <c r="B141" s="55" t="s">
        <v>195</v>
      </c>
      <c r="C141" s="54">
        <v>0.24</v>
      </c>
      <c r="D141" s="54">
        <v>0.24</v>
      </c>
      <c r="E141" s="55" t="s">
        <v>159</v>
      </c>
      <c r="F141" s="115">
        <v>7.5999999999999998E-2</v>
      </c>
    </row>
    <row r="142" spans="2:6" x14ac:dyDescent="0.2">
      <c r="B142" s="55" t="s">
        <v>196</v>
      </c>
      <c r="C142" s="54">
        <v>0.24</v>
      </c>
      <c r="D142" s="54">
        <v>0.24</v>
      </c>
      <c r="E142" s="55" t="s">
        <v>159</v>
      </c>
      <c r="F142" s="115">
        <v>7.5999999999999998E-2</v>
      </c>
    </row>
    <row r="143" spans="2:6" x14ac:dyDescent="0.2">
      <c r="B143" s="55" t="s">
        <v>197</v>
      </c>
      <c r="C143" s="54">
        <v>0.24</v>
      </c>
      <c r="D143" s="54">
        <v>0.24</v>
      </c>
      <c r="E143" s="55" t="s">
        <v>159</v>
      </c>
      <c r="F143" s="115">
        <v>7.5999999999999998E-2</v>
      </c>
    </row>
    <row r="144" spans="2:6" x14ac:dyDescent="0.2">
      <c r="B144" s="55" t="s">
        <v>198</v>
      </c>
      <c r="C144" s="54">
        <v>0.24</v>
      </c>
      <c r="D144" s="54">
        <v>0.24</v>
      </c>
      <c r="E144" s="55" t="s">
        <v>159</v>
      </c>
      <c r="F144" s="115">
        <v>7.5999999999999998E-2</v>
      </c>
    </row>
    <row r="145" spans="2:6" x14ac:dyDescent="0.2">
      <c r="B145" s="55" t="s">
        <v>199</v>
      </c>
      <c r="C145" s="54">
        <v>0.24</v>
      </c>
      <c r="D145" s="54">
        <v>0.24</v>
      </c>
      <c r="E145" s="55" t="s">
        <v>159</v>
      </c>
      <c r="F145" s="115">
        <v>7.5999999999999998E-2</v>
      </c>
    </row>
    <row r="146" spans="2:6" x14ac:dyDescent="0.2">
      <c r="B146" s="55" t="s">
        <v>200</v>
      </c>
      <c r="C146" s="54">
        <v>0.12</v>
      </c>
      <c r="D146" s="54">
        <v>0.15</v>
      </c>
      <c r="E146" s="55" t="s">
        <v>72</v>
      </c>
      <c r="F146" s="115">
        <v>0.05</v>
      </c>
    </row>
    <row r="147" spans="2:6" x14ac:dyDescent="0.2">
      <c r="B147" s="55" t="s">
        <v>201</v>
      </c>
      <c r="C147" s="54">
        <v>0.12</v>
      </c>
      <c r="D147" s="54">
        <v>0.15</v>
      </c>
      <c r="E147" s="55" t="s">
        <v>72</v>
      </c>
      <c r="F147" s="115">
        <v>0.05</v>
      </c>
    </row>
    <row r="148" spans="2:6" x14ac:dyDescent="0.2">
      <c r="B148" s="22" t="s">
        <v>210</v>
      </c>
      <c r="C148" s="54">
        <v>0.24</v>
      </c>
      <c r="D148" s="54">
        <v>0.24</v>
      </c>
      <c r="E148" s="22" t="s">
        <v>45</v>
      </c>
      <c r="F148" s="115"/>
    </row>
    <row r="149" spans="2:6" x14ac:dyDescent="0.2">
      <c r="B149" s="55" t="s">
        <v>209</v>
      </c>
      <c r="C149" s="54">
        <v>0.24</v>
      </c>
      <c r="D149" s="54">
        <v>0.24</v>
      </c>
      <c r="E149" s="55" t="s">
        <v>45</v>
      </c>
      <c r="F149" s="115"/>
    </row>
    <row r="150" spans="2:6" x14ac:dyDescent="0.2">
      <c r="B150" s="22" t="s">
        <v>211</v>
      </c>
      <c r="C150" s="54">
        <v>0.24</v>
      </c>
      <c r="D150" s="54">
        <v>0.24</v>
      </c>
      <c r="E150" s="22" t="s">
        <v>45</v>
      </c>
      <c r="F150" s="115"/>
    </row>
    <row r="151" spans="2:6" x14ac:dyDescent="0.2">
      <c r="F151" s="115"/>
    </row>
    <row r="152" spans="2:6" x14ac:dyDescent="0.2">
      <c r="F152" s="115"/>
    </row>
    <row r="153" spans="2:6" x14ac:dyDescent="0.2">
      <c r="F153" s="115"/>
    </row>
    <row r="154" spans="2:6" x14ac:dyDescent="0.2">
      <c r="B154" s="22" t="s">
        <v>207</v>
      </c>
      <c r="C154" s="54">
        <v>1</v>
      </c>
      <c r="D154" s="54">
        <v>1</v>
      </c>
      <c r="E154" s="22" t="s">
        <v>208</v>
      </c>
      <c r="F154" s="115"/>
    </row>
    <row r="155" spans="2:6" x14ac:dyDescent="0.2">
      <c r="F155" s="115"/>
    </row>
    <row r="156" spans="2:6" x14ac:dyDescent="0.2">
      <c r="F156" s="115"/>
    </row>
    <row r="157" spans="2:6" x14ac:dyDescent="0.2">
      <c r="F157" s="115"/>
    </row>
    <row r="158" spans="2:6" x14ac:dyDescent="0.2">
      <c r="F158" s="115"/>
    </row>
    <row r="159" spans="2:6" x14ac:dyDescent="0.2">
      <c r="F159" s="115"/>
    </row>
    <row r="160" spans="2:6" x14ac:dyDescent="0.2">
      <c r="F160" s="115"/>
    </row>
    <row r="161" spans="6:6" x14ac:dyDescent="0.2">
      <c r="F161" s="115"/>
    </row>
    <row r="162" spans="6:6" x14ac:dyDescent="0.2">
      <c r="F162" s="115"/>
    </row>
    <row r="163" spans="6:6" x14ac:dyDescent="0.2">
      <c r="F163" s="115"/>
    </row>
    <row r="164" spans="6:6" x14ac:dyDescent="0.2">
      <c r="F164" s="115"/>
    </row>
    <row r="165" spans="6:6" x14ac:dyDescent="0.2">
      <c r="F165" s="115"/>
    </row>
    <row r="166" spans="6:6" x14ac:dyDescent="0.2">
      <c r="F166" s="115"/>
    </row>
    <row r="167" spans="6:6" x14ac:dyDescent="0.2">
      <c r="F167" s="115"/>
    </row>
    <row r="168" spans="6:6" x14ac:dyDescent="0.2">
      <c r="F168" s="115"/>
    </row>
    <row r="169" spans="6:6" x14ac:dyDescent="0.2">
      <c r="F169" s="115"/>
    </row>
    <row r="170" spans="6:6" x14ac:dyDescent="0.2">
      <c r="F170" s="115"/>
    </row>
    <row r="171" spans="6:6" x14ac:dyDescent="0.2">
      <c r="F171" s="115"/>
    </row>
    <row r="172" spans="6:6" x14ac:dyDescent="0.2">
      <c r="F172" s="115"/>
    </row>
    <row r="173" spans="6:6" x14ac:dyDescent="0.2">
      <c r="F173" s="115"/>
    </row>
    <row r="174" spans="6:6" x14ac:dyDescent="0.2">
      <c r="F174" s="115"/>
    </row>
    <row r="175" spans="6:6" x14ac:dyDescent="0.2">
      <c r="F175" s="115"/>
    </row>
    <row r="176" spans="6:6" x14ac:dyDescent="0.2">
      <c r="F176" s="115"/>
    </row>
    <row r="177" spans="6:6" x14ac:dyDescent="0.2">
      <c r="F177" s="115"/>
    </row>
    <row r="178" spans="6:6" x14ac:dyDescent="0.2">
      <c r="F178" s="115"/>
    </row>
    <row r="179" spans="6:6" x14ac:dyDescent="0.2">
      <c r="F179" s="115"/>
    </row>
    <row r="180" spans="6:6" x14ac:dyDescent="0.2">
      <c r="F180" s="115"/>
    </row>
    <row r="181" spans="6:6" x14ac:dyDescent="0.2">
      <c r="F181" s="115"/>
    </row>
    <row r="182" spans="6:6" x14ac:dyDescent="0.2">
      <c r="F182" s="115"/>
    </row>
    <row r="183" spans="6:6" x14ac:dyDescent="0.2">
      <c r="F183" s="115"/>
    </row>
    <row r="184" spans="6:6" x14ac:dyDescent="0.2">
      <c r="F184" s="115"/>
    </row>
    <row r="185" spans="6:6" x14ac:dyDescent="0.2">
      <c r="F185" s="115"/>
    </row>
    <row r="186" spans="6:6" x14ac:dyDescent="0.2">
      <c r="F186" s="115"/>
    </row>
    <row r="187" spans="6:6" x14ac:dyDescent="0.2">
      <c r="F187" s="115"/>
    </row>
    <row r="188" spans="6:6" x14ac:dyDescent="0.2">
      <c r="F188" s="115"/>
    </row>
    <row r="189" spans="6:6" x14ac:dyDescent="0.2">
      <c r="F189" s="115"/>
    </row>
    <row r="190" spans="6:6" x14ac:dyDescent="0.2">
      <c r="F190" s="115"/>
    </row>
    <row r="191" spans="6:6" x14ac:dyDescent="0.2">
      <c r="F191" s="115"/>
    </row>
    <row r="192" spans="6:6" x14ac:dyDescent="0.2">
      <c r="F192" s="115"/>
    </row>
    <row r="193" spans="6:6" x14ac:dyDescent="0.2">
      <c r="F193" s="115"/>
    </row>
    <row r="194" spans="6:6" x14ac:dyDescent="0.2">
      <c r="F194" s="115"/>
    </row>
    <row r="195" spans="6:6" x14ac:dyDescent="0.2">
      <c r="F195" s="115"/>
    </row>
  </sheetData>
  <sheetProtection algorithmName="SHA-512" hashValue="5HCSfH+HpMWZ0wTzBWs7QHStqNnJsQif82kwpM/Hzigv0BPxehf3QSlyL77puv2Hdw2+L360mywOo9R2mdTbuA==" saltValue="hHarBoHCLJ8lHqg+tvuF/g=="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L1" workbookViewId="0">
      <selection activeCell="Q1" sqref="Q1:AF1048576"/>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679="",NA(),IF(Dokumentationshilfe!$B679&lt;Dokumentationshilfe!$D$790,0.9,IF(Dokumentationshilfe!$B679&lt;=Dokumentationshilfe!$F$790,1+(Dokumentationshilfe!$B679-Dokumentationshilfe!$D$790)/ABS(Dokumentationshilfe!$F$790-Dokumentationshilfe!$D$790),IF(Dokumentationshilfe!$B679&lt;=Dokumentationshilfe!$H$790,2+(Dokumentationshilfe!$B679-Dokumentationshilfe!$F$790)/ABS(Dokumentationshilfe!$H$790-Dokumentationshilfe!$F$790),IF(Dokumentationshilfe!$B679&lt;=Dokumentationshilfe!$J$790,3+(Dokumentationshilfe!$B679-Dokumentationshilfe!$H$790)/ABS(Dokumentationshilfe!$J$790-Dokumentationshilfe!$H$790),IF(Dokumentationshilfe!$B679&lt;=Dokumentationshilfe!$L$790,4+(Dokumentationshilfe!$B679-Dokumentationshilfe!$J$790)/ABS(Dokumentationshilfe!$L$790-Dokumentationshilfe!$J$790),IF(Dokumentationshilfe!$B679&lt;=Dokumentationshilfe!$N$790,5+(Dokumentationshilfe!$B679-Dokumentationshilfe!$L$790)/ABS(Dokumentationshilfe!$N$790-Dokumentationshilfe!$L$790),IF(Dokumentationshilfe!$B679&lt;=Dokumentationshilfe!$P$790,6+(Dokumentationshilfe!$B679-Dokumentationshilfe!$N$790)/ABS(Dokumentationshilfe!$P$790-Dokumentationshilfe!$N$790),7.1))))))))</f>
        <v>#N/A</v>
      </c>
      <c r="Q4" s="49" t="s">
        <v>30</v>
      </c>
      <c r="W4" s="49"/>
      <c r="X4" s="49" t="s">
        <v>238</v>
      </c>
    </row>
    <row r="5" spans="3:30" x14ac:dyDescent="0.2">
      <c r="C5" s="4"/>
      <c r="D5" t="s">
        <v>11</v>
      </c>
      <c r="E5" t="s">
        <v>19</v>
      </c>
      <c r="F5" s="5" t="s">
        <v>12</v>
      </c>
      <c r="G5" s="5" t="s">
        <v>13</v>
      </c>
      <c r="H5" s="5" t="s">
        <v>14</v>
      </c>
      <c r="I5" s="5" t="s">
        <v>15</v>
      </c>
      <c r="J5" s="5" t="s">
        <v>16</v>
      </c>
      <c r="K5" s="5" t="s">
        <v>17</v>
      </c>
      <c r="L5" s="6" t="s">
        <v>18</v>
      </c>
      <c r="X5" t="s">
        <v>35</v>
      </c>
    </row>
    <row r="6" spans="3:30" x14ac:dyDescent="0.2">
      <c r="C6" s="4"/>
      <c r="L6" s="7"/>
      <c r="Q6" s="49" t="s">
        <v>34</v>
      </c>
      <c r="R6" s="49"/>
      <c r="S6" s="49"/>
      <c r="T6" s="49"/>
      <c r="U6" s="49"/>
      <c r="X6" t="str">
        <f>Dokumentationshilfe!A5</f>
        <v>WBC</v>
      </c>
      <c r="AA6" s="49" t="s">
        <v>239</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9" t="s">
        <v>32</v>
      </c>
      <c r="R7" s="49"/>
      <c r="S7" s="49"/>
      <c r="T7" s="49"/>
      <c r="U7" s="49"/>
      <c r="X7" t="str">
        <f>Dokumentationshilfe!S5</f>
        <v>RBC</v>
      </c>
      <c r="AA7" t="s">
        <v>240</v>
      </c>
      <c r="AB7" t="s">
        <v>241</v>
      </c>
      <c r="AC7" t="s">
        <v>242</v>
      </c>
      <c r="AD7" t="s">
        <v>243</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9" t="s">
        <v>31</v>
      </c>
      <c r="R8" s="49"/>
      <c r="S8" s="49"/>
      <c r="T8" s="49"/>
      <c r="U8" s="49"/>
      <c r="X8" t="str">
        <f>Dokumentationshilfe!AK5</f>
        <v>Hb</v>
      </c>
      <c r="AA8" t="s">
        <v>244</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9" t="s">
        <v>33</v>
      </c>
      <c r="X9" t="str">
        <f>Dokumentationshilfe!A41</f>
        <v>HCT</v>
      </c>
      <c r="AA9" t="s">
        <v>61</v>
      </c>
      <c r="AB9" t="s">
        <v>244</v>
      </c>
      <c r="AC9" t="s">
        <v>244</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X10" t="str">
        <f>Dokumentationshilfe!S41</f>
        <v>PLT</v>
      </c>
      <c r="AA10" t="s">
        <v>45</v>
      </c>
      <c r="AB10" t="s">
        <v>244</v>
      </c>
      <c r="AC10" t="s">
        <v>61</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X11" t="str">
        <f>Dokumentationshilfe!AK41</f>
        <v>Test</v>
      </c>
      <c r="AA11" t="s">
        <v>245</v>
      </c>
      <c r="AB11" t="s">
        <v>244</v>
      </c>
      <c r="AC11" t="s">
        <v>45</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9" t="s">
        <v>36</v>
      </c>
      <c r="S12" s="49" t="s">
        <v>246</v>
      </c>
      <c r="W12" s="49"/>
      <c r="AA12" t="s">
        <v>159</v>
      </c>
      <c r="AB12" t="s">
        <v>244</v>
      </c>
      <c r="AC12" t="s">
        <v>245</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9" t="s">
        <v>35</v>
      </c>
      <c r="S13" s="49" t="s">
        <v>221</v>
      </c>
      <c r="AA13" t="s">
        <v>247</v>
      </c>
      <c r="AB13" t="s">
        <v>244</v>
      </c>
      <c r="AC13" t="s">
        <v>159</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21</v>
      </c>
      <c r="Q14" s="49" t="s">
        <v>37</v>
      </c>
      <c r="S14" s="49" t="s">
        <v>248</v>
      </c>
      <c r="AA14" t="s">
        <v>249</v>
      </c>
      <c r="AB14" t="s">
        <v>244</v>
      </c>
      <c r="AC14" t="s">
        <v>247</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205</v>
      </c>
      <c r="Q15" s="49" t="s">
        <v>38</v>
      </c>
      <c r="S15" s="49" t="s">
        <v>250</v>
      </c>
      <c r="AA15" t="s">
        <v>251</v>
      </c>
      <c r="AB15" t="s">
        <v>244</v>
      </c>
      <c r="AC15" t="s">
        <v>249</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205</v>
      </c>
      <c r="Q16" s="49" t="s">
        <v>40</v>
      </c>
      <c r="AA16" t="s">
        <v>252</v>
      </c>
      <c r="AB16" t="s">
        <v>244</v>
      </c>
      <c r="AC16" t="s">
        <v>251</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9" t="s">
        <v>39</v>
      </c>
      <c r="AA17" t="s">
        <v>96</v>
      </c>
      <c r="AB17" t="s">
        <v>244</v>
      </c>
      <c r="AC17" t="s">
        <v>252</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253</v>
      </c>
      <c r="AB18" t="s">
        <v>244</v>
      </c>
      <c r="AC18" t="s">
        <v>96</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244</v>
      </c>
      <c r="AC19" t="s">
        <v>253</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9" t="s">
        <v>41</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9" t="s">
        <v>35</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9" t="s">
        <v>43</v>
      </c>
      <c r="AB22" t="s">
        <v>61</v>
      </c>
      <c r="AC22" t="s">
        <v>244</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9" t="s">
        <v>42</v>
      </c>
      <c r="AB23" t="s">
        <v>61</v>
      </c>
      <c r="AC23" t="s">
        <v>61</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61</v>
      </c>
      <c r="AC24" t="s">
        <v>45</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61</v>
      </c>
      <c r="AC25" t="s">
        <v>245</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61</v>
      </c>
      <c r="AC26" t="s">
        <v>159</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3" t="s">
        <v>44</v>
      </c>
      <c r="R27" s="64"/>
      <c r="S27" s="64"/>
      <c r="T27" s="64"/>
      <c r="U27" s="64"/>
      <c r="V27" s="64"/>
      <c r="W27" s="64"/>
      <c r="AB27" s="49" t="s">
        <v>61</v>
      </c>
      <c r="AC27" t="s">
        <v>247</v>
      </c>
      <c r="AD27">
        <v>1000000000000</v>
      </c>
    </row>
    <row r="28" spans="3:30" ht="12.75" customHeight="1"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27" t="s">
        <v>206</v>
      </c>
      <c r="R28" s="227"/>
      <c r="S28" s="227"/>
      <c r="T28" s="227"/>
      <c r="U28" s="227"/>
      <c r="V28" s="64"/>
      <c r="W28" s="64"/>
      <c r="AB28" t="s">
        <v>61</v>
      </c>
      <c r="AC28" t="s">
        <v>249</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27"/>
      <c r="R29" s="227"/>
      <c r="S29" s="227"/>
      <c r="T29" s="227"/>
      <c r="U29" s="227"/>
      <c r="V29" s="64"/>
      <c r="W29" s="64"/>
      <c r="AB29" t="s">
        <v>61</v>
      </c>
      <c r="AC29" t="s">
        <v>251</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27"/>
      <c r="R30" s="227"/>
      <c r="S30" s="227"/>
      <c r="T30" s="227"/>
      <c r="U30" s="227"/>
      <c r="V30" s="64"/>
      <c r="W30" s="64"/>
      <c r="AB30" t="s">
        <v>61</v>
      </c>
      <c r="AC30" t="s">
        <v>252</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27"/>
      <c r="R31" s="227"/>
      <c r="S31" s="227"/>
      <c r="T31" s="227"/>
      <c r="U31" s="227"/>
      <c r="V31" s="64"/>
      <c r="W31" s="64"/>
      <c r="AB31" t="s">
        <v>61</v>
      </c>
      <c r="AC31" t="s">
        <v>96</v>
      </c>
      <c r="AD31">
        <v>1000000</v>
      </c>
    </row>
    <row r="32" spans="3:30" ht="13.5" thickBot="1" x14ac:dyDescent="0.25">
      <c r="Q32" s="227"/>
      <c r="R32" s="227"/>
      <c r="S32" s="227"/>
      <c r="T32" s="227"/>
      <c r="U32" s="227"/>
      <c r="V32" s="64"/>
      <c r="W32" s="64"/>
      <c r="AB32" t="s">
        <v>61</v>
      </c>
      <c r="AC32" t="s">
        <v>253</v>
      </c>
      <c r="AD32">
        <v>1000000000</v>
      </c>
    </row>
    <row r="33" spans="3:30" x14ac:dyDescent="0.2">
      <c r="C33" s="1"/>
      <c r="D33" s="2" t="s">
        <v>11</v>
      </c>
      <c r="E33" s="2" t="s">
        <v>20</v>
      </c>
      <c r="F33" s="13" t="s">
        <v>12</v>
      </c>
      <c r="G33" s="13" t="s">
        <v>13</v>
      </c>
      <c r="H33" s="13" t="s">
        <v>14</v>
      </c>
      <c r="I33" s="13" t="s">
        <v>15</v>
      </c>
      <c r="J33" s="13" t="s">
        <v>16</v>
      </c>
      <c r="K33" s="13" t="s">
        <v>17</v>
      </c>
      <c r="L33" s="14" t="s">
        <v>18</v>
      </c>
      <c r="Q33" s="227"/>
      <c r="R33" s="227"/>
      <c r="S33" s="227"/>
      <c r="T33" s="227"/>
      <c r="U33" s="227"/>
      <c r="V33" s="64"/>
      <c r="W33" s="64"/>
    </row>
    <row r="34" spans="3:30" x14ac:dyDescent="0.2">
      <c r="C34" s="4"/>
      <c r="L34" s="7"/>
      <c r="Q34" s="227"/>
      <c r="R34" s="227"/>
      <c r="S34" s="227"/>
      <c r="T34" s="227"/>
      <c r="U34" s="227"/>
      <c r="V34" s="64"/>
      <c r="W34" s="64"/>
      <c r="AB34" t="s">
        <v>45</v>
      </c>
      <c r="AC34" t="s">
        <v>244</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679="",NA(),IF(Dokumentationshilfe!$T679&lt;Dokumentationshilfe!$V$790,0.9,IF(Dokumentationshilfe!$T679&lt;=Dokumentationshilfe!$X$790,1+(Dokumentationshilfe!$T679-Dokumentationshilfe!$V$790)/ABS(Dokumentationshilfe!$X$790-Dokumentationshilfe!$V$790),IF(Dokumentationshilfe!$T679&lt;=Dokumentationshilfe!$Z$790,2+(Dokumentationshilfe!$T679-Dokumentationshilfe!$X$790)/ABS(Dokumentationshilfe!$Z$790-Dokumentationshilfe!$X$790),IF(Dokumentationshilfe!$T679&lt;=Dokumentationshilfe!$AB$790,3+(Dokumentationshilfe!$T679-Dokumentationshilfe!$Z$790)/ABS(Dokumentationshilfe!$AB$790-Dokumentationshilfe!$Z$790),IF(Dokumentationshilfe!$T679&lt;=Dokumentationshilfe!$AD$790,4+(Dokumentationshilfe!$T679-Dokumentationshilfe!$AB$790)/ABS(Dokumentationshilfe!$AD$790-Dokumentationshilfe!$AB$790),IF(Dokumentationshilfe!$T679&lt;=Dokumentationshilfe!$AF$790,5+(Dokumentationshilfe!$T679-Dokumentationshilfe!$AD$790)/ABS(Dokumentationshilfe!$AF$790-Dokumentationshilfe!$AD$790),IF(Dokumentationshilfe!$T679&lt;=Dokumentationshilfe!$AH$790,6+(Dokumentationshilfe!$T679-Dokumentationshilfe!$AF$790)/ABS(Dokumentationshilfe!$AH$790-Dokumentationshilfe!$AF$790),7.1))))))))</f>
        <v>#N/A</v>
      </c>
      <c r="Q35" s="227"/>
      <c r="R35" s="227"/>
      <c r="S35" s="227"/>
      <c r="T35" s="227"/>
      <c r="U35" s="227"/>
      <c r="V35" s="64"/>
      <c r="W35" s="64"/>
      <c r="AB35" t="s">
        <v>45</v>
      </c>
      <c r="AC35" t="s">
        <v>61</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45</v>
      </c>
      <c r="AC36" t="s">
        <v>45</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45</v>
      </c>
      <c r="AC37" t="s">
        <v>245</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9" t="s">
        <v>254</v>
      </c>
      <c r="AB38" t="s">
        <v>45</v>
      </c>
      <c r="AC38" t="s">
        <v>159</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9" t="s">
        <v>255</v>
      </c>
      <c r="AB39" t="s">
        <v>45</v>
      </c>
      <c r="AC39" t="s">
        <v>247</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22</v>
      </c>
      <c r="Q40" s="49" t="s">
        <v>256</v>
      </c>
      <c r="AB40" t="s">
        <v>45</v>
      </c>
      <c r="AC40" t="s">
        <v>249</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205</v>
      </c>
      <c r="Q41" s="49" t="s">
        <v>257</v>
      </c>
      <c r="AB41" t="s">
        <v>45</v>
      </c>
      <c r="AC41" t="s">
        <v>251</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205</v>
      </c>
      <c r="AB42" t="s">
        <v>45</v>
      </c>
      <c r="AC42" t="s">
        <v>252</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9" t="s">
        <v>258</v>
      </c>
      <c r="AB43" t="s">
        <v>45</v>
      </c>
      <c r="AC43" t="s">
        <v>96</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9" t="s">
        <v>259</v>
      </c>
      <c r="AB44" t="s">
        <v>45</v>
      </c>
      <c r="AC44" t="s">
        <v>253</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245</v>
      </c>
      <c r="AC46" t="s">
        <v>244</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245</v>
      </c>
      <c r="AC47" t="s">
        <v>61</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245</v>
      </c>
      <c r="AC48" t="s">
        <v>45</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245</v>
      </c>
      <c r="AC49" t="s">
        <v>245</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245</v>
      </c>
      <c r="AC50" t="s">
        <v>159</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245</v>
      </c>
      <c r="AC51" t="s">
        <v>247</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245</v>
      </c>
      <c r="AC52" t="s">
        <v>249</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245</v>
      </c>
      <c r="AC53" t="s">
        <v>251</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245</v>
      </c>
      <c r="AC54" t="s">
        <v>252</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245</v>
      </c>
      <c r="AC55" t="s">
        <v>96</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245</v>
      </c>
      <c r="AC56" t="s">
        <v>253</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159</v>
      </c>
      <c r="AC58" t="s">
        <v>244</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159</v>
      </c>
      <c r="AC59" t="s">
        <v>61</v>
      </c>
      <c r="AD59">
        <v>1.0000000000000001E-9</v>
      </c>
    </row>
    <row r="60" spans="3:30" ht="13.5" thickBot="1" x14ac:dyDescent="0.25">
      <c r="AB60" t="s">
        <v>159</v>
      </c>
      <c r="AC60" t="s">
        <v>45</v>
      </c>
      <c r="AD60">
        <v>9.9999999999999995E-7</v>
      </c>
    </row>
    <row r="61" spans="3:30" x14ac:dyDescent="0.2">
      <c r="D61" s="2" t="s">
        <v>11</v>
      </c>
      <c r="E61" s="2" t="s">
        <v>20</v>
      </c>
      <c r="F61" s="13" t="s">
        <v>12</v>
      </c>
      <c r="G61" s="13" t="s">
        <v>13</v>
      </c>
      <c r="H61" s="13" t="s">
        <v>14</v>
      </c>
      <c r="I61" s="13" t="s">
        <v>15</v>
      </c>
      <c r="J61" s="13" t="s">
        <v>16</v>
      </c>
      <c r="K61" s="13" t="s">
        <v>17</v>
      </c>
      <c r="L61" s="14" t="s">
        <v>18</v>
      </c>
      <c r="AB61" t="s">
        <v>159</v>
      </c>
      <c r="AC61" t="s">
        <v>245</v>
      </c>
      <c r="AD61">
        <v>1E-3</v>
      </c>
    </row>
    <row r="62" spans="3:30" x14ac:dyDescent="0.2">
      <c r="L62" s="7"/>
      <c r="AB62" t="s">
        <v>159</v>
      </c>
      <c r="AC62" t="s">
        <v>159</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679="",NA(),IF(Dokumentationshilfe!$AL679&lt;Dokumentationshilfe!$AN$790,0.9,IF(Dokumentationshilfe!$AL679&lt;=Dokumentationshilfe!$AP$790,1+(Dokumentationshilfe!$AL679-Dokumentationshilfe!$AN$790)/ABS(Dokumentationshilfe!$AP$790-Dokumentationshilfe!$AN$790),IF(Dokumentationshilfe!$AL679&lt;=Dokumentationshilfe!$AR$790,2+(Dokumentationshilfe!$AL679-Dokumentationshilfe!$AP$790)/ABS(Dokumentationshilfe!$AR$790-Dokumentationshilfe!$AP$790),IF(Dokumentationshilfe!$AL679&lt;=Dokumentationshilfe!$AT$790,3+(Dokumentationshilfe!$AL679-Dokumentationshilfe!$AR$790)/ABS(Dokumentationshilfe!$AT$790-Dokumentationshilfe!$AR$790),IF(Dokumentationshilfe!$AL679&lt;=Dokumentationshilfe!$AV$790,4+(Dokumentationshilfe!$AL679-Dokumentationshilfe!$AT$790)/ABS(Dokumentationshilfe!$AV$790-Dokumentationshilfe!$AT$790),IF(Dokumentationshilfe!$AL679&lt;=Dokumentationshilfe!$AX$790,5+(Dokumentationshilfe!$AL679-Dokumentationshilfe!$AV$790)/ABS(Dokumentationshilfe!$AX$790-Dokumentationshilfe!$AV$790),IF(Dokumentationshilfe!$AL679&lt;=Dokumentationshilfe!$AZ$790,6+(Dokumentationshilfe!$AL679-Dokumentationshilfe!$AX$790)/ABS(Dokumentationshilfe!$AZ$790-Dokumentationshilfe!$AX$790),7.1))))))))</f>
        <v>#N/A</v>
      </c>
      <c r="AB63" t="s">
        <v>159</v>
      </c>
      <c r="AC63" t="s">
        <v>247</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159</v>
      </c>
      <c r="AC64" t="s">
        <v>249</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159</v>
      </c>
      <c r="AC65" t="s">
        <v>251</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159</v>
      </c>
      <c r="AC66" t="s">
        <v>252</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159</v>
      </c>
      <c r="AC67" t="s">
        <v>96</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159</v>
      </c>
      <c r="AC68" t="s">
        <v>253</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247</v>
      </c>
      <c r="AC70" t="s">
        <v>244</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247</v>
      </c>
      <c r="AC71" t="s">
        <v>61</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247</v>
      </c>
      <c r="AC72" t="s">
        <v>45</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23</v>
      </c>
      <c r="AB73" t="s">
        <v>247</v>
      </c>
      <c r="AC73" t="s">
        <v>245</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204</v>
      </c>
      <c r="AB74" t="s">
        <v>247</v>
      </c>
      <c r="AC74" t="s">
        <v>159</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204</v>
      </c>
      <c r="AB75" t="s">
        <v>247</v>
      </c>
      <c r="AC75" t="s">
        <v>247</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247</v>
      </c>
      <c r="AC76" t="s">
        <v>249</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247</v>
      </c>
      <c r="AC77" t="s">
        <v>251</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247</v>
      </c>
      <c r="AC78" t="s">
        <v>252</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247</v>
      </c>
      <c r="AC79" t="s">
        <v>96</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247</v>
      </c>
      <c r="AC80" t="s">
        <v>253</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249</v>
      </c>
      <c r="AC82" t="s">
        <v>244</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249</v>
      </c>
      <c r="AC83" t="s">
        <v>61</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249</v>
      </c>
      <c r="AC84" t="s">
        <v>45</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249</v>
      </c>
      <c r="AC85" t="s">
        <v>245</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249</v>
      </c>
      <c r="AC86" t="s">
        <v>159</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249</v>
      </c>
      <c r="AC87" t="s">
        <v>247</v>
      </c>
      <c r="AD87">
        <v>1000000000000000</v>
      </c>
    </row>
    <row r="88" spans="4:30" x14ac:dyDescent="0.2">
      <c r="D88" s="2"/>
      <c r="E88" s="2"/>
      <c r="F88" s="2"/>
      <c r="G88" s="2"/>
      <c r="H88" s="2"/>
      <c r="I88" s="2"/>
      <c r="J88" s="2"/>
      <c r="K88" s="2"/>
      <c r="L88" s="3"/>
      <c r="AB88" t="s">
        <v>249</v>
      </c>
      <c r="AC88" t="s">
        <v>249</v>
      </c>
      <c r="AD88">
        <v>1</v>
      </c>
    </row>
    <row r="89" spans="4:30" x14ac:dyDescent="0.2">
      <c r="D89" t="s">
        <v>11</v>
      </c>
      <c r="E89" t="s">
        <v>19</v>
      </c>
      <c r="F89" s="5" t="s">
        <v>12</v>
      </c>
      <c r="G89" s="5" t="s">
        <v>13</v>
      </c>
      <c r="H89" s="5" t="s">
        <v>14</v>
      </c>
      <c r="I89" s="5" t="s">
        <v>15</v>
      </c>
      <c r="J89" s="5" t="s">
        <v>16</v>
      </c>
      <c r="K89" s="5" t="s">
        <v>17</v>
      </c>
      <c r="L89" s="6" t="s">
        <v>18</v>
      </c>
      <c r="AB89" t="s">
        <v>249</v>
      </c>
      <c r="AC89" t="s">
        <v>251</v>
      </c>
      <c r="AD89">
        <v>1000</v>
      </c>
    </row>
    <row r="90" spans="4:30" x14ac:dyDescent="0.2">
      <c r="L90" s="7"/>
      <c r="AB90" t="s">
        <v>249</v>
      </c>
      <c r="AC90" t="s">
        <v>252</v>
      </c>
      <c r="AD90">
        <v>1000000</v>
      </c>
    </row>
    <row r="91" spans="4:30" x14ac:dyDescent="0.2">
      <c r="D91" s="8">
        <v>1</v>
      </c>
      <c r="E91" s="8"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8">
        <v>1</v>
      </c>
      <c r="G91" s="8">
        <v>2</v>
      </c>
      <c r="H91" s="8">
        <v>3</v>
      </c>
      <c r="I91" s="8">
        <v>4</v>
      </c>
      <c r="J91" s="8">
        <v>5</v>
      </c>
      <c r="K91" s="8">
        <v>6</v>
      </c>
      <c r="L91" s="9">
        <v>7</v>
      </c>
      <c r="AB91" t="s">
        <v>249</v>
      </c>
      <c r="AC91" t="s">
        <v>96</v>
      </c>
      <c r="AD91">
        <v>1000000000</v>
      </c>
    </row>
    <row r="92" spans="4:30" x14ac:dyDescent="0.2">
      <c r="D92" s="8">
        <v>2</v>
      </c>
      <c r="E92" s="8"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8">
        <v>1</v>
      </c>
      <c r="G92" s="8">
        <v>2</v>
      </c>
      <c r="H92" s="8">
        <v>3</v>
      </c>
      <c r="I92" s="8">
        <v>4</v>
      </c>
      <c r="J92" s="8">
        <v>5</v>
      </c>
      <c r="K92" s="8">
        <v>6</v>
      </c>
      <c r="L92" s="9">
        <v>7</v>
      </c>
      <c r="AB92" t="s">
        <v>249</v>
      </c>
      <c r="AC92" t="s">
        <v>253</v>
      </c>
      <c r="AD92">
        <v>1000000000000</v>
      </c>
    </row>
    <row r="93" spans="4:30" x14ac:dyDescent="0.2">
      <c r="D93" s="8">
        <v>3</v>
      </c>
      <c r="E93" s="8"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8">
        <v>1</v>
      </c>
      <c r="G93" s="8">
        <v>2</v>
      </c>
      <c r="H93" s="8">
        <v>3</v>
      </c>
      <c r="I93" s="8">
        <v>4</v>
      </c>
      <c r="J93" s="8">
        <v>5</v>
      </c>
      <c r="K93" s="8">
        <v>6</v>
      </c>
      <c r="L93" s="9">
        <v>7</v>
      </c>
    </row>
    <row r="94" spans="4:30" x14ac:dyDescent="0.2">
      <c r="D94" s="8">
        <v>4</v>
      </c>
      <c r="E94" s="8"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8">
        <v>1</v>
      </c>
      <c r="G94" s="8">
        <v>2</v>
      </c>
      <c r="H94" s="8">
        <v>3</v>
      </c>
      <c r="I94" s="8">
        <v>4</v>
      </c>
      <c r="J94" s="8">
        <v>5</v>
      </c>
      <c r="K94" s="8">
        <v>6</v>
      </c>
      <c r="L94" s="9">
        <v>7</v>
      </c>
      <c r="AB94" t="s">
        <v>251</v>
      </c>
      <c r="AC94" t="s">
        <v>244</v>
      </c>
      <c r="AD94">
        <v>1E-3</v>
      </c>
    </row>
    <row r="95" spans="4:30" x14ac:dyDescent="0.2">
      <c r="D95" s="8">
        <v>5</v>
      </c>
      <c r="E95" s="8"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8">
        <v>1</v>
      </c>
      <c r="G95" s="8">
        <v>2</v>
      </c>
      <c r="H95" s="8">
        <v>3</v>
      </c>
      <c r="I95" s="8">
        <v>4</v>
      </c>
      <c r="J95" s="8">
        <v>5</v>
      </c>
      <c r="K95" s="8">
        <v>6</v>
      </c>
      <c r="L95" s="9">
        <v>7</v>
      </c>
      <c r="AB95" t="s">
        <v>251</v>
      </c>
      <c r="AC95" t="s">
        <v>61</v>
      </c>
      <c r="AD95">
        <v>1</v>
      </c>
    </row>
    <row r="96" spans="4:30" x14ac:dyDescent="0.2">
      <c r="D96" s="8">
        <v>6</v>
      </c>
      <c r="E96" s="8"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8">
        <v>1</v>
      </c>
      <c r="G96" s="8">
        <v>2</v>
      </c>
      <c r="H96" s="8">
        <v>3</v>
      </c>
      <c r="I96" s="8">
        <v>4</v>
      </c>
      <c r="J96" s="8">
        <v>5</v>
      </c>
      <c r="K96" s="8">
        <v>6</v>
      </c>
      <c r="L96" s="9">
        <v>7</v>
      </c>
      <c r="AB96" t="s">
        <v>251</v>
      </c>
      <c r="AC96" t="s">
        <v>45</v>
      </c>
      <c r="AD96">
        <v>1000</v>
      </c>
    </row>
    <row r="97" spans="4:30" x14ac:dyDescent="0.2">
      <c r="D97" s="8">
        <v>7</v>
      </c>
      <c r="E97" s="8"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8">
        <v>1</v>
      </c>
      <c r="G97" s="8">
        <v>2</v>
      </c>
      <c r="H97" s="8">
        <v>3</v>
      </c>
      <c r="I97" s="8">
        <v>4</v>
      </c>
      <c r="J97" s="8">
        <v>5</v>
      </c>
      <c r="K97" s="8">
        <v>6</v>
      </c>
      <c r="L97" s="9">
        <v>7</v>
      </c>
      <c r="AB97" t="s">
        <v>251</v>
      </c>
      <c r="AC97" t="s">
        <v>245</v>
      </c>
      <c r="AD97">
        <v>1000000</v>
      </c>
    </row>
    <row r="98" spans="4:30" x14ac:dyDescent="0.2">
      <c r="D98" s="8">
        <v>8</v>
      </c>
      <c r="E98" s="8"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8">
        <v>1</v>
      </c>
      <c r="G98" s="8">
        <v>2</v>
      </c>
      <c r="H98" s="8">
        <v>3</v>
      </c>
      <c r="I98" s="8">
        <v>4</v>
      </c>
      <c r="J98" s="8">
        <v>5</v>
      </c>
      <c r="K98" s="8">
        <v>6</v>
      </c>
      <c r="L98" s="9">
        <v>7</v>
      </c>
      <c r="AB98" t="s">
        <v>251</v>
      </c>
      <c r="AC98" t="s">
        <v>159</v>
      </c>
      <c r="AD98">
        <v>1000000000</v>
      </c>
    </row>
    <row r="99" spans="4:30" x14ac:dyDescent="0.2">
      <c r="D99" s="8">
        <v>9</v>
      </c>
      <c r="E99" s="8"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8">
        <v>1</v>
      </c>
      <c r="G99" s="8">
        <v>2</v>
      </c>
      <c r="H99" s="8">
        <v>3</v>
      </c>
      <c r="I99" s="8">
        <v>4</v>
      </c>
      <c r="J99" s="8">
        <v>5</v>
      </c>
      <c r="K99" s="8">
        <v>6</v>
      </c>
      <c r="L99" s="9">
        <v>7</v>
      </c>
      <c r="AB99" t="s">
        <v>251</v>
      </c>
      <c r="AC99" t="s">
        <v>247</v>
      </c>
      <c r="AD99">
        <v>1000000000000</v>
      </c>
    </row>
    <row r="100" spans="4:30" x14ac:dyDescent="0.2">
      <c r="D100" s="8">
        <v>10</v>
      </c>
      <c r="E100" s="8"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8">
        <v>1</v>
      </c>
      <c r="G100" s="8">
        <v>2</v>
      </c>
      <c r="H100" s="8">
        <v>3</v>
      </c>
      <c r="I100" s="8">
        <v>4</v>
      </c>
      <c r="J100" s="8">
        <v>5</v>
      </c>
      <c r="K100" s="8">
        <v>6</v>
      </c>
      <c r="L100" s="9">
        <v>7</v>
      </c>
      <c r="AB100" t="s">
        <v>251</v>
      </c>
      <c r="AC100" t="s">
        <v>249</v>
      </c>
      <c r="AD100">
        <v>1E-3</v>
      </c>
    </row>
    <row r="101" spans="4:30" x14ac:dyDescent="0.2">
      <c r="D101" s="8">
        <v>11</v>
      </c>
      <c r="E101" s="8"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8">
        <v>1</v>
      </c>
      <c r="G101" s="8">
        <v>2</v>
      </c>
      <c r="H101" s="8">
        <v>3</v>
      </c>
      <c r="I101" s="8">
        <v>4</v>
      </c>
      <c r="J101" s="8">
        <v>5</v>
      </c>
      <c r="K101" s="8">
        <v>6</v>
      </c>
      <c r="L101" s="9">
        <v>7</v>
      </c>
      <c r="N101" t="s">
        <v>24</v>
      </c>
      <c r="AB101" t="s">
        <v>251</v>
      </c>
      <c r="AC101" t="s">
        <v>251</v>
      </c>
      <c r="AD101">
        <v>1</v>
      </c>
    </row>
    <row r="102" spans="4:30" x14ac:dyDescent="0.2">
      <c r="D102" s="8">
        <v>12</v>
      </c>
      <c r="E102" s="8"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8">
        <v>1</v>
      </c>
      <c r="G102" s="8">
        <v>2</v>
      </c>
      <c r="H102" s="8">
        <v>3</v>
      </c>
      <c r="I102" s="8">
        <v>4</v>
      </c>
      <c r="J102" s="8">
        <v>5</v>
      </c>
      <c r="K102" s="8">
        <v>6</v>
      </c>
      <c r="L102" s="9">
        <v>7</v>
      </c>
      <c r="N102" t="s">
        <v>205</v>
      </c>
      <c r="AB102" t="s">
        <v>251</v>
      </c>
      <c r="AC102" t="s">
        <v>252</v>
      </c>
      <c r="AD102">
        <v>1000</v>
      </c>
    </row>
    <row r="103" spans="4:30" x14ac:dyDescent="0.2">
      <c r="D103" s="8">
        <v>13</v>
      </c>
      <c r="E103" s="8"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8">
        <v>1</v>
      </c>
      <c r="G103" s="8">
        <v>2</v>
      </c>
      <c r="H103" s="8">
        <v>3</v>
      </c>
      <c r="I103" s="8">
        <v>4</v>
      </c>
      <c r="J103" s="8">
        <v>5</v>
      </c>
      <c r="K103" s="8">
        <v>6</v>
      </c>
      <c r="L103" s="9">
        <v>7</v>
      </c>
      <c r="N103" t="s">
        <v>204</v>
      </c>
      <c r="AB103" t="s">
        <v>251</v>
      </c>
      <c r="AC103" t="s">
        <v>96</v>
      </c>
      <c r="AD103">
        <v>1000000</v>
      </c>
    </row>
    <row r="104" spans="4:30" x14ac:dyDescent="0.2">
      <c r="D104" s="8">
        <v>14</v>
      </c>
      <c r="E104" s="8"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8">
        <v>1</v>
      </c>
      <c r="G104" s="8">
        <v>2</v>
      </c>
      <c r="H104" s="8">
        <v>3</v>
      </c>
      <c r="I104" s="8">
        <v>4</v>
      </c>
      <c r="J104" s="8">
        <v>5</v>
      </c>
      <c r="K104" s="8">
        <v>6</v>
      </c>
      <c r="L104" s="9">
        <v>7</v>
      </c>
      <c r="AB104" t="s">
        <v>251</v>
      </c>
      <c r="AC104" t="s">
        <v>253</v>
      </c>
      <c r="AD104">
        <v>1000000000</v>
      </c>
    </row>
    <row r="105" spans="4:30" x14ac:dyDescent="0.2">
      <c r="D105" s="8">
        <v>15</v>
      </c>
      <c r="E105" s="8"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8">
        <v>1</v>
      </c>
      <c r="G105" s="8">
        <v>2</v>
      </c>
      <c r="H105" s="8">
        <v>3</v>
      </c>
      <c r="I105" s="8">
        <v>4</v>
      </c>
      <c r="J105" s="8">
        <v>5</v>
      </c>
      <c r="K105" s="8">
        <v>6</v>
      </c>
      <c r="L105" s="9">
        <v>7</v>
      </c>
    </row>
    <row r="106" spans="4:30" x14ac:dyDescent="0.2">
      <c r="D106" s="8">
        <v>16</v>
      </c>
      <c r="E106" s="8"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8">
        <v>1</v>
      </c>
      <c r="G106" s="8">
        <v>2</v>
      </c>
      <c r="H106" s="8">
        <v>3</v>
      </c>
      <c r="I106" s="8">
        <v>4</v>
      </c>
      <c r="J106" s="8">
        <v>5</v>
      </c>
      <c r="K106" s="8">
        <v>6</v>
      </c>
      <c r="L106" s="9">
        <v>7</v>
      </c>
      <c r="AB106" t="s">
        <v>252</v>
      </c>
      <c r="AC106" t="s">
        <v>244</v>
      </c>
      <c r="AD106">
        <v>9.9999999999999995E-7</v>
      </c>
    </row>
    <row r="107" spans="4:30" x14ac:dyDescent="0.2">
      <c r="D107" s="8">
        <v>17</v>
      </c>
      <c r="E107" s="8"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8">
        <v>1</v>
      </c>
      <c r="G107" s="8">
        <v>2</v>
      </c>
      <c r="H107" s="8">
        <v>3</v>
      </c>
      <c r="I107" s="8">
        <v>4</v>
      </c>
      <c r="J107" s="8">
        <v>5</v>
      </c>
      <c r="K107" s="8">
        <v>6</v>
      </c>
      <c r="L107" s="9">
        <v>7</v>
      </c>
      <c r="AB107" t="s">
        <v>252</v>
      </c>
      <c r="AC107" t="s">
        <v>61</v>
      </c>
      <c r="AD107">
        <v>1E-3</v>
      </c>
    </row>
    <row r="108" spans="4:30" x14ac:dyDescent="0.2">
      <c r="D108" s="8">
        <v>18</v>
      </c>
      <c r="E108" s="8"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8">
        <v>1</v>
      </c>
      <c r="G108" s="8">
        <v>2</v>
      </c>
      <c r="H108" s="8">
        <v>3</v>
      </c>
      <c r="I108" s="8">
        <v>4</v>
      </c>
      <c r="J108" s="8">
        <v>5</v>
      </c>
      <c r="K108" s="8">
        <v>6</v>
      </c>
      <c r="L108" s="9">
        <v>7</v>
      </c>
      <c r="AB108" t="s">
        <v>252</v>
      </c>
      <c r="AC108" t="s">
        <v>45</v>
      </c>
      <c r="AD108">
        <v>1</v>
      </c>
    </row>
    <row r="109" spans="4:30" x14ac:dyDescent="0.2">
      <c r="D109" s="8">
        <v>19</v>
      </c>
      <c r="E109" s="8"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8">
        <v>1</v>
      </c>
      <c r="G109" s="8">
        <v>2</v>
      </c>
      <c r="H109" s="8">
        <v>3</v>
      </c>
      <c r="I109" s="8">
        <v>4</v>
      </c>
      <c r="J109" s="8">
        <v>5</v>
      </c>
      <c r="K109" s="8">
        <v>6</v>
      </c>
      <c r="L109" s="9">
        <v>7</v>
      </c>
      <c r="AB109" t="s">
        <v>252</v>
      </c>
      <c r="AC109" t="s">
        <v>245</v>
      </c>
      <c r="AD109">
        <v>1000</v>
      </c>
    </row>
    <row r="110" spans="4:30" x14ac:dyDescent="0.2">
      <c r="D110" s="8">
        <v>20</v>
      </c>
      <c r="E110" s="8"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8">
        <v>1</v>
      </c>
      <c r="G110" s="8">
        <v>2</v>
      </c>
      <c r="H110" s="8">
        <v>3</v>
      </c>
      <c r="I110" s="8">
        <v>4</v>
      </c>
      <c r="J110" s="8">
        <v>5</v>
      </c>
      <c r="K110" s="8">
        <v>6</v>
      </c>
      <c r="L110" s="9">
        <v>7</v>
      </c>
      <c r="AB110" t="s">
        <v>252</v>
      </c>
      <c r="AC110" t="s">
        <v>159</v>
      </c>
      <c r="AD110">
        <v>1000000</v>
      </c>
    </row>
    <row r="111" spans="4:30" x14ac:dyDescent="0.2">
      <c r="D111" s="8">
        <v>21</v>
      </c>
      <c r="E111" s="8"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8">
        <v>1</v>
      </c>
      <c r="G111" s="8">
        <v>2</v>
      </c>
      <c r="H111" s="8">
        <v>3</v>
      </c>
      <c r="I111" s="8">
        <v>4</v>
      </c>
      <c r="J111" s="8">
        <v>5</v>
      </c>
      <c r="K111" s="8">
        <v>6</v>
      </c>
      <c r="L111" s="9">
        <v>7</v>
      </c>
      <c r="AB111" t="s">
        <v>252</v>
      </c>
      <c r="AC111" t="s">
        <v>247</v>
      </c>
      <c r="AD111">
        <v>1000000000</v>
      </c>
    </row>
    <row r="112" spans="4:30" x14ac:dyDescent="0.2">
      <c r="D112" s="8">
        <v>22</v>
      </c>
      <c r="E112" s="8"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8">
        <v>1</v>
      </c>
      <c r="G112" s="8">
        <v>2</v>
      </c>
      <c r="H112" s="8">
        <v>3</v>
      </c>
      <c r="I112" s="8">
        <v>4</v>
      </c>
      <c r="J112" s="8">
        <v>5</v>
      </c>
      <c r="K112" s="8">
        <v>6</v>
      </c>
      <c r="L112" s="9">
        <v>7</v>
      </c>
      <c r="AB112" t="s">
        <v>252</v>
      </c>
      <c r="AC112" t="s">
        <v>249</v>
      </c>
      <c r="AD112">
        <v>9.9999999999999995E-7</v>
      </c>
    </row>
    <row r="113" spans="4:30" x14ac:dyDescent="0.2">
      <c r="D113" s="8">
        <v>23</v>
      </c>
      <c r="E113" s="8"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8">
        <v>1</v>
      </c>
      <c r="G113" s="8">
        <v>2</v>
      </c>
      <c r="H113" s="8">
        <v>3</v>
      </c>
      <c r="I113" s="8">
        <v>4</v>
      </c>
      <c r="J113" s="8">
        <v>5</v>
      </c>
      <c r="K113" s="8">
        <v>6</v>
      </c>
      <c r="L113" s="9">
        <v>7</v>
      </c>
      <c r="AB113" t="s">
        <v>252</v>
      </c>
      <c r="AC113" t="s">
        <v>251</v>
      </c>
      <c r="AD113">
        <v>1E-3</v>
      </c>
    </row>
    <row r="114" spans="4:30" x14ac:dyDescent="0.2">
      <c r="D114" s="8">
        <v>24</v>
      </c>
      <c r="E114" s="8"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8">
        <v>1</v>
      </c>
      <c r="G114" s="8">
        <v>2</v>
      </c>
      <c r="H114" s="8">
        <v>3</v>
      </c>
      <c r="I114" s="8">
        <v>4</v>
      </c>
      <c r="J114" s="8">
        <v>5</v>
      </c>
      <c r="K114" s="8">
        <v>6</v>
      </c>
      <c r="L114" s="9">
        <v>7</v>
      </c>
      <c r="AB114" t="s">
        <v>252</v>
      </c>
      <c r="AC114" t="s">
        <v>252</v>
      </c>
      <c r="AD114">
        <v>1</v>
      </c>
    </row>
    <row r="115" spans="4:30" ht="13.5" thickBot="1" x14ac:dyDescent="0.25">
      <c r="D115" s="11">
        <v>25</v>
      </c>
      <c r="E115" s="8"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1">
        <v>1</v>
      </c>
      <c r="G115" s="11">
        <v>2</v>
      </c>
      <c r="H115" s="11">
        <v>3</v>
      </c>
      <c r="I115" s="11">
        <v>4</v>
      </c>
      <c r="J115" s="11">
        <v>5</v>
      </c>
      <c r="K115" s="11">
        <v>6</v>
      </c>
      <c r="L115" s="12">
        <v>7</v>
      </c>
      <c r="AB115" t="s">
        <v>252</v>
      </c>
      <c r="AC115" t="s">
        <v>96</v>
      </c>
      <c r="AD115">
        <v>1000</v>
      </c>
    </row>
    <row r="116" spans="4:30" ht="13.5" thickBot="1" x14ac:dyDescent="0.25">
      <c r="AB116" t="s">
        <v>252</v>
      </c>
      <c r="AC116" t="s">
        <v>253</v>
      </c>
      <c r="AD116">
        <v>1000000</v>
      </c>
    </row>
    <row r="117" spans="4:30" x14ac:dyDescent="0.2">
      <c r="D117" s="2" t="s">
        <v>11</v>
      </c>
      <c r="E117" s="2" t="s">
        <v>20</v>
      </c>
      <c r="F117" s="13" t="s">
        <v>12</v>
      </c>
      <c r="G117" s="13" t="s">
        <v>13</v>
      </c>
      <c r="H117" s="13" t="s">
        <v>14</v>
      </c>
      <c r="I117" s="13" t="s">
        <v>15</v>
      </c>
      <c r="J117" s="13" t="s">
        <v>16</v>
      </c>
      <c r="K117" s="13" t="s">
        <v>17</v>
      </c>
      <c r="L117" s="14" t="s">
        <v>18</v>
      </c>
      <c r="N117">
        <v>2.2000000000000002</v>
      </c>
    </row>
    <row r="118" spans="4:30" x14ac:dyDescent="0.2">
      <c r="L118" s="7"/>
      <c r="N118" t="s">
        <v>205</v>
      </c>
      <c r="AB118" t="s">
        <v>96</v>
      </c>
      <c r="AC118" t="s">
        <v>244</v>
      </c>
      <c r="AD118">
        <v>1.0000000000000001E-9</v>
      </c>
    </row>
    <row r="119" spans="4:30" x14ac:dyDescent="0.2">
      <c r="D119" s="8">
        <v>1</v>
      </c>
      <c r="E119" s="8"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8">
        <v>1</v>
      </c>
      <c r="G119" s="8">
        <v>2</v>
      </c>
      <c r="H119" s="8">
        <v>3</v>
      </c>
      <c r="I119" s="8">
        <v>4</v>
      </c>
      <c r="J119" s="8">
        <v>5</v>
      </c>
      <c r="K119" s="8">
        <v>6</v>
      </c>
      <c r="L119" s="9">
        <v>7</v>
      </c>
      <c r="N119" t="s">
        <v>205</v>
      </c>
      <c r="AB119" t="s">
        <v>96</v>
      </c>
      <c r="AC119" t="s">
        <v>61</v>
      </c>
      <c r="AD119">
        <v>9.9999999999999995E-7</v>
      </c>
    </row>
    <row r="120" spans="4:30" x14ac:dyDescent="0.2">
      <c r="D120" s="8">
        <v>2</v>
      </c>
      <c r="E120" s="8"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8">
        <v>1</v>
      </c>
      <c r="G120" s="8">
        <v>2</v>
      </c>
      <c r="H120" s="8">
        <v>3</v>
      </c>
      <c r="I120" s="8">
        <v>4</v>
      </c>
      <c r="J120" s="8">
        <v>5</v>
      </c>
      <c r="K120" s="8">
        <v>6</v>
      </c>
      <c r="L120" s="9">
        <v>7</v>
      </c>
      <c r="AB120" t="s">
        <v>96</v>
      </c>
      <c r="AC120" t="s">
        <v>45</v>
      </c>
      <c r="AD120">
        <v>1E-3</v>
      </c>
    </row>
    <row r="121" spans="4:30" x14ac:dyDescent="0.2">
      <c r="D121" s="8">
        <v>3</v>
      </c>
      <c r="E121" s="8"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8">
        <v>1</v>
      </c>
      <c r="G121" s="8">
        <v>2</v>
      </c>
      <c r="H121" s="8">
        <v>3</v>
      </c>
      <c r="I121" s="8">
        <v>4</v>
      </c>
      <c r="J121" s="8">
        <v>5</v>
      </c>
      <c r="K121" s="8">
        <v>6</v>
      </c>
      <c r="L121" s="9">
        <v>7</v>
      </c>
      <c r="AB121" t="s">
        <v>96</v>
      </c>
      <c r="AC121" t="s">
        <v>245</v>
      </c>
      <c r="AD121">
        <v>1</v>
      </c>
    </row>
    <row r="122" spans="4:30" x14ac:dyDescent="0.2">
      <c r="D122" s="8">
        <v>4</v>
      </c>
      <c r="E122" s="8"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8">
        <v>1</v>
      </c>
      <c r="G122" s="8">
        <v>2</v>
      </c>
      <c r="H122" s="8">
        <v>3</v>
      </c>
      <c r="I122" s="8">
        <v>4</v>
      </c>
      <c r="J122" s="8">
        <v>5</v>
      </c>
      <c r="K122" s="8">
        <v>6</v>
      </c>
      <c r="L122" s="9">
        <v>7</v>
      </c>
      <c r="AB122" t="s">
        <v>96</v>
      </c>
      <c r="AC122" t="s">
        <v>159</v>
      </c>
      <c r="AD122">
        <v>1000</v>
      </c>
    </row>
    <row r="123" spans="4:30" x14ac:dyDescent="0.2">
      <c r="D123" s="8">
        <v>5</v>
      </c>
      <c r="E123" s="8"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8">
        <v>1</v>
      </c>
      <c r="G123" s="8">
        <v>2</v>
      </c>
      <c r="H123" s="8">
        <v>3</v>
      </c>
      <c r="I123" s="8">
        <v>4</v>
      </c>
      <c r="J123" s="8">
        <v>5</v>
      </c>
      <c r="K123" s="8">
        <v>6</v>
      </c>
      <c r="L123" s="9">
        <v>7</v>
      </c>
      <c r="AB123" t="s">
        <v>96</v>
      </c>
      <c r="AC123" t="s">
        <v>247</v>
      </c>
      <c r="AD123">
        <v>1000000</v>
      </c>
    </row>
    <row r="124" spans="4:30" x14ac:dyDescent="0.2">
      <c r="D124" s="8">
        <v>6</v>
      </c>
      <c r="E124" s="8"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8">
        <v>1</v>
      </c>
      <c r="G124" s="8">
        <v>2</v>
      </c>
      <c r="H124" s="8">
        <v>3</v>
      </c>
      <c r="I124" s="8">
        <v>4</v>
      </c>
      <c r="J124" s="8">
        <v>5</v>
      </c>
      <c r="K124" s="8">
        <v>6</v>
      </c>
      <c r="L124" s="9">
        <v>7</v>
      </c>
      <c r="AB124" t="s">
        <v>96</v>
      </c>
      <c r="AC124" t="s">
        <v>249</v>
      </c>
      <c r="AD124">
        <v>1.0000000000000001E-9</v>
      </c>
    </row>
    <row r="125" spans="4:30" x14ac:dyDescent="0.2">
      <c r="D125" s="8">
        <v>7</v>
      </c>
      <c r="E125" s="8"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8">
        <v>1</v>
      </c>
      <c r="G125" s="8">
        <v>2</v>
      </c>
      <c r="H125" s="8">
        <v>3</v>
      </c>
      <c r="I125" s="8">
        <v>4</v>
      </c>
      <c r="J125" s="8">
        <v>5</v>
      </c>
      <c r="K125" s="8">
        <v>6</v>
      </c>
      <c r="L125" s="9">
        <v>7</v>
      </c>
      <c r="AB125" t="s">
        <v>96</v>
      </c>
      <c r="AC125" t="s">
        <v>251</v>
      </c>
      <c r="AD125">
        <v>9.9999999999999995E-7</v>
      </c>
    </row>
    <row r="126" spans="4:30" x14ac:dyDescent="0.2">
      <c r="D126" s="8">
        <v>8</v>
      </c>
      <c r="E126" s="8"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8">
        <v>1</v>
      </c>
      <c r="G126" s="8">
        <v>2</v>
      </c>
      <c r="H126" s="8">
        <v>3</v>
      </c>
      <c r="I126" s="8">
        <v>4</v>
      </c>
      <c r="J126" s="8">
        <v>5</v>
      </c>
      <c r="K126" s="8">
        <v>6</v>
      </c>
      <c r="L126" s="9">
        <v>7</v>
      </c>
      <c r="AB126" t="s">
        <v>96</v>
      </c>
      <c r="AC126" t="s">
        <v>252</v>
      </c>
      <c r="AD126">
        <v>1E-3</v>
      </c>
    </row>
    <row r="127" spans="4:30" x14ac:dyDescent="0.2">
      <c r="D127" s="8">
        <v>9</v>
      </c>
      <c r="E127" s="8"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8">
        <v>1</v>
      </c>
      <c r="G127" s="8">
        <v>2</v>
      </c>
      <c r="H127" s="8">
        <v>3</v>
      </c>
      <c r="I127" s="8">
        <v>4</v>
      </c>
      <c r="J127" s="8">
        <v>5</v>
      </c>
      <c r="K127" s="8">
        <v>6</v>
      </c>
      <c r="L127" s="9">
        <v>7</v>
      </c>
      <c r="AB127" t="s">
        <v>96</v>
      </c>
      <c r="AC127" t="s">
        <v>96</v>
      </c>
      <c r="AD127">
        <v>1</v>
      </c>
    </row>
    <row r="128" spans="4:30" x14ac:dyDescent="0.2">
      <c r="D128" s="8">
        <v>10</v>
      </c>
      <c r="E128" s="8"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8">
        <v>1</v>
      </c>
      <c r="G128" s="8">
        <v>2</v>
      </c>
      <c r="H128" s="8">
        <v>3</v>
      </c>
      <c r="I128" s="8">
        <v>4</v>
      </c>
      <c r="J128" s="8">
        <v>5</v>
      </c>
      <c r="K128" s="8">
        <v>6</v>
      </c>
      <c r="L128" s="9">
        <v>7</v>
      </c>
      <c r="AB128" t="s">
        <v>96</v>
      </c>
      <c r="AC128" t="s">
        <v>253</v>
      </c>
      <c r="AD128">
        <v>1000</v>
      </c>
    </row>
    <row r="129" spans="4:30" x14ac:dyDescent="0.2">
      <c r="D129" s="8">
        <v>11</v>
      </c>
      <c r="E129" s="8"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8">
        <v>1</v>
      </c>
      <c r="G129" s="8">
        <v>2</v>
      </c>
      <c r="H129" s="8">
        <v>3</v>
      </c>
      <c r="I129" s="8">
        <v>4</v>
      </c>
      <c r="J129" s="8">
        <v>5</v>
      </c>
      <c r="K129" s="8">
        <v>6</v>
      </c>
      <c r="L129" s="9">
        <v>7</v>
      </c>
    </row>
    <row r="130" spans="4:30" x14ac:dyDescent="0.2">
      <c r="D130" s="8">
        <v>12</v>
      </c>
      <c r="E130" s="8"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8">
        <v>1</v>
      </c>
      <c r="G130" s="8">
        <v>2</v>
      </c>
      <c r="H130" s="8">
        <v>3</v>
      </c>
      <c r="I130" s="8">
        <v>4</v>
      </c>
      <c r="J130" s="8">
        <v>5</v>
      </c>
      <c r="K130" s="8">
        <v>6</v>
      </c>
      <c r="L130" s="9">
        <v>7</v>
      </c>
      <c r="AB130" t="s">
        <v>253</v>
      </c>
      <c r="AC130" t="s">
        <v>244</v>
      </c>
      <c r="AD130">
        <v>9.9999999999999998E-13</v>
      </c>
    </row>
    <row r="131" spans="4:30" x14ac:dyDescent="0.2">
      <c r="D131" s="8">
        <v>13</v>
      </c>
      <c r="E131" s="8"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8">
        <v>1</v>
      </c>
      <c r="G131" s="8">
        <v>2</v>
      </c>
      <c r="H131" s="8">
        <v>3</v>
      </c>
      <c r="I131" s="8">
        <v>4</v>
      </c>
      <c r="J131" s="8">
        <v>5</v>
      </c>
      <c r="K131" s="8">
        <v>6</v>
      </c>
      <c r="L131" s="9">
        <v>7</v>
      </c>
      <c r="AB131" t="s">
        <v>253</v>
      </c>
      <c r="AC131" t="s">
        <v>61</v>
      </c>
      <c r="AD131">
        <v>1.0000000000000001E-9</v>
      </c>
    </row>
    <row r="132" spans="4:30" x14ac:dyDescent="0.2">
      <c r="D132" s="8">
        <v>14</v>
      </c>
      <c r="E132" s="8"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8">
        <v>1</v>
      </c>
      <c r="G132" s="8">
        <v>2</v>
      </c>
      <c r="H132" s="8">
        <v>3</v>
      </c>
      <c r="I132" s="8">
        <v>4</v>
      </c>
      <c r="J132" s="8">
        <v>5</v>
      </c>
      <c r="K132" s="8">
        <v>6</v>
      </c>
      <c r="L132" s="9">
        <v>7</v>
      </c>
      <c r="AB132" t="s">
        <v>253</v>
      </c>
      <c r="AC132" t="s">
        <v>45</v>
      </c>
      <c r="AD132">
        <v>9.9999999999999995E-7</v>
      </c>
    </row>
    <row r="133" spans="4:30" x14ac:dyDescent="0.2">
      <c r="D133" s="8">
        <v>15</v>
      </c>
      <c r="E133" s="8"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8">
        <v>1</v>
      </c>
      <c r="G133" s="8">
        <v>2</v>
      </c>
      <c r="H133" s="8">
        <v>3</v>
      </c>
      <c r="I133" s="8">
        <v>4</v>
      </c>
      <c r="J133" s="8">
        <v>5</v>
      </c>
      <c r="K133" s="8">
        <v>6</v>
      </c>
      <c r="L133" s="9">
        <v>7</v>
      </c>
      <c r="AB133" t="s">
        <v>253</v>
      </c>
      <c r="AC133" t="s">
        <v>245</v>
      </c>
      <c r="AD133">
        <v>1E-3</v>
      </c>
    </row>
    <row r="134" spans="4:30" x14ac:dyDescent="0.2">
      <c r="D134" s="8">
        <v>16</v>
      </c>
      <c r="E134" s="8"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8">
        <v>1</v>
      </c>
      <c r="G134" s="8">
        <v>2</v>
      </c>
      <c r="H134" s="8">
        <v>3</v>
      </c>
      <c r="I134" s="8">
        <v>4</v>
      </c>
      <c r="J134" s="8">
        <v>5</v>
      </c>
      <c r="K134" s="8">
        <v>6</v>
      </c>
      <c r="L134" s="9">
        <v>7</v>
      </c>
      <c r="AB134" t="s">
        <v>253</v>
      </c>
      <c r="AC134" t="s">
        <v>159</v>
      </c>
      <c r="AD134">
        <v>1</v>
      </c>
    </row>
    <row r="135" spans="4:30" x14ac:dyDescent="0.2">
      <c r="D135" s="8">
        <v>17</v>
      </c>
      <c r="E135" s="8"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8">
        <v>1</v>
      </c>
      <c r="G135" s="8">
        <v>2</v>
      </c>
      <c r="H135" s="8">
        <v>3</v>
      </c>
      <c r="I135" s="8">
        <v>4</v>
      </c>
      <c r="J135" s="8">
        <v>5</v>
      </c>
      <c r="K135" s="8">
        <v>6</v>
      </c>
      <c r="L135" s="9">
        <v>7</v>
      </c>
      <c r="AB135" t="s">
        <v>253</v>
      </c>
      <c r="AC135" t="s">
        <v>247</v>
      </c>
      <c r="AD135">
        <v>1000</v>
      </c>
    </row>
    <row r="136" spans="4:30" x14ac:dyDescent="0.2">
      <c r="D136" s="8">
        <v>18</v>
      </c>
      <c r="E136" s="8"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8">
        <v>1</v>
      </c>
      <c r="G136" s="8">
        <v>2</v>
      </c>
      <c r="H136" s="8">
        <v>3</v>
      </c>
      <c r="I136" s="8">
        <v>4</v>
      </c>
      <c r="J136" s="8">
        <v>5</v>
      </c>
      <c r="K136" s="8">
        <v>6</v>
      </c>
      <c r="L136" s="9">
        <v>7</v>
      </c>
      <c r="AB136" t="s">
        <v>253</v>
      </c>
      <c r="AC136" t="s">
        <v>249</v>
      </c>
      <c r="AD136">
        <v>9.9999999999999998E-13</v>
      </c>
    </row>
    <row r="137" spans="4:30" x14ac:dyDescent="0.2">
      <c r="D137" s="8">
        <v>19</v>
      </c>
      <c r="E137" s="8"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8">
        <v>1</v>
      </c>
      <c r="G137" s="8">
        <v>2</v>
      </c>
      <c r="H137" s="8">
        <v>3</v>
      </c>
      <c r="I137" s="8">
        <v>4</v>
      </c>
      <c r="J137" s="8">
        <v>5</v>
      </c>
      <c r="K137" s="8">
        <v>6</v>
      </c>
      <c r="L137" s="9">
        <v>7</v>
      </c>
      <c r="AB137" t="s">
        <v>253</v>
      </c>
      <c r="AC137" t="s">
        <v>251</v>
      </c>
      <c r="AD137">
        <v>1.0000000000000001E-9</v>
      </c>
    </row>
    <row r="138" spans="4:30" x14ac:dyDescent="0.2">
      <c r="D138" s="8">
        <v>20</v>
      </c>
      <c r="E138" s="8"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8">
        <v>1</v>
      </c>
      <c r="G138" s="8">
        <v>2</v>
      </c>
      <c r="H138" s="8">
        <v>3</v>
      </c>
      <c r="I138" s="8">
        <v>4</v>
      </c>
      <c r="J138" s="8">
        <v>5</v>
      </c>
      <c r="K138" s="8">
        <v>6</v>
      </c>
      <c r="L138" s="9">
        <v>7</v>
      </c>
      <c r="AB138" t="s">
        <v>253</v>
      </c>
      <c r="AC138" t="s">
        <v>252</v>
      </c>
      <c r="AD138">
        <v>9.9999999999999995E-7</v>
      </c>
    </row>
    <row r="139" spans="4:30" x14ac:dyDescent="0.2">
      <c r="D139" s="8">
        <v>21</v>
      </c>
      <c r="E139" s="8"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8">
        <v>1</v>
      </c>
      <c r="G139" s="8">
        <v>2</v>
      </c>
      <c r="H139" s="8">
        <v>3</v>
      </c>
      <c r="I139" s="8">
        <v>4</v>
      </c>
      <c r="J139" s="8">
        <v>5</v>
      </c>
      <c r="K139" s="8">
        <v>6</v>
      </c>
      <c r="L139" s="9">
        <v>7</v>
      </c>
      <c r="AB139" t="s">
        <v>253</v>
      </c>
      <c r="AC139" t="s">
        <v>96</v>
      </c>
      <c r="AD139">
        <v>1E-3</v>
      </c>
    </row>
    <row r="140" spans="4:30" x14ac:dyDescent="0.2">
      <c r="D140" s="8">
        <v>22</v>
      </c>
      <c r="E140" s="8"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8">
        <v>1</v>
      </c>
      <c r="G140" s="8">
        <v>2</v>
      </c>
      <c r="H140" s="8">
        <v>3</v>
      </c>
      <c r="I140" s="8">
        <v>4</v>
      </c>
      <c r="J140" s="8">
        <v>5</v>
      </c>
      <c r="K140" s="8">
        <v>6</v>
      </c>
      <c r="L140" s="9">
        <v>7</v>
      </c>
      <c r="AB140" t="s">
        <v>253</v>
      </c>
      <c r="AC140" t="s">
        <v>253</v>
      </c>
      <c r="AD140">
        <v>1</v>
      </c>
    </row>
    <row r="141" spans="4:30" x14ac:dyDescent="0.2">
      <c r="D141" s="8">
        <v>23</v>
      </c>
      <c r="E141" s="8"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8">
        <v>1</v>
      </c>
      <c r="G141" s="8">
        <v>2</v>
      </c>
      <c r="H141" s="8">
        <v>3</v>
      </c>
      <c r="I141" s="8">
        <v>4</v>
      </c>
      <c r="J141" s="8">
        <v>5</v>
      </c>
      <c r="K141" s="8">
        <v>6</v>
      </c>
      <c r="L141" s="9">
        <v>7</v>
      </c>
    </row>
    <row r="142" spans="4:30" x14ac:dyDescent="0.2">
      <c r="D142" s="8">
        <v>24</v>
      </c>
      <c r="E142" s="8"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8">
        <v>1</v>
      </c>
      <c r="G142" s="8">
        <v>2</v>
      </c>
      <c r="H142" s="8">
        <v>3</v>
      </c>
      <c r="I142" s="8">
        <v>4</v>
      </c>
      <c r="J142" s="8">
        <v>5</v>
      </c>
      <c r="K142" s="8">
        <v>6</v>
      </c>
      <c r="L142" s="9">
        <v>7</v>
      </c>
    </row>
    <row r="143" spans="4:30" ht="13.5" thickBot="1" x14ac:dyDescent="0.25">
      <c r="D143" s="11">
        <v>25</v>
      </c>
      <c r="E143" s="8"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1">
        <v>1</v>
      </c>
      <c r="G143" s="11">
        <v>2</v>
      </c>
      <c r="H143" s="11">
        <v>3</v>
      </c>
      <c r="I143" s="11">
        <v>4</v>
      </c>
      <c r="J143" s="11">
        <v>5</v>
      </c>
      <c r="K143" s="11">
        <v>6</v>
      </c>
      <c r="L143" s="12">
        <v>7</v>
      </c>
    </row>
    <row r="144" spans="4:30" ht="13.5" thickBot="1" x14ac:dyDescent="0.25"/>
    <row r="145" spans="4:14" x14ac:dyDescent="0.2">
      <c r="D145" s="2" t="s">
        <v>11</v>
      </c>
      <c r="E145" s="2" t="s">
        <v>20</v>
      </c>
      <c r="F145" s="13" t="s">
        <v>12</v>
      </c>
      <c r="G145" s="13" t="s">
        <v>13</v>
      </c>
      <c r="H145" s="13" t="s">
        <v>14</v>
      </c>
      <c r="I145" s="13" t="s">
        <v>15</v>
      </c>
      <c r="J145" s="13" t="s">
        <v>16</v>
      </c>
      <c r="K145" s="13" t="s">
        <v>17</v>
      </c>
      <c r="L145" s="14" t="s">
        <v>18</v>
      </c>
      <c r="N145">
        <v>2.2999999999999998</v>
      </c>
    </row>
    <row r="146" spans="4:14" x14ac:dyDescent="0.2">
      <c r="L146" s="7"/>
      <c r="N146" t="s">
        <v>205</v>
      </c>
    </row>
    <row r="147" spans="4:14" x14ac:dyDescent="0.2">
      <c r="D147" s="8">
        <v>1</v>
      </c>
      <c r="E147" s="8"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8">
        <v>1</v>
      </c>
      <c r="G147" s="8">
        <v>2</v>
      </c>
      <c r="H147" s="8">
        <v>3</v>
      </c>
      <c r="I147" s="8">
        <v>4</v>
      </c>
      <c r="J147" s="8">
        <v>5</v>
      </c>
      <c r="K147" s="8">
        <v>6</v>
      </c>
      <c r="L147" s="9">
        <v>7</v>
      </c>
      <c r="N147" t="s">
        <v>205</v>
      </c>
    </row>
    <row r="148" spans="4:14" x14ac:dyDescent="0.2">
      <c r="D148" s="8">
        <v>2</v>
      </c>
      <c r="E148" s="8"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8">
        <v>1</v>
      </c>
      <c r="G148" s="8">
        <v>2</v>
      </c>
      <c r="H148" s="8">
        <v>3</v>
      </c>
      <c r="I148" s="8">
        <v>4</v>
      </c>
      <c r="J148" s="8">
        <v>5</v>
      </c>
      <c r="K148" s="8">
        <v>6</v>
      </c>
      <c r="L148" s="9">
        <v>7</v>
      </c>
    </row>
    <row r="149" spans="4:14" x14ac:dyDescent="0.2">
      <c r="D149" s="8">
        <v>3</v>
      </c>
      <c r="E149" s="8"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8">
        <v>1</v>
      </c>
      <c r="G149" s="8">
        <v>2</v>
      </c>
      <c r="H149" s="8">
        <v>3</v>
      </c>
      <c r="I149" s="8">
        <v>4</v>
      </c>
      <c r="J149" s="8">
        <v>5</v>
      </c>
      <c r="K149" s="8">
        <v>6</v>
      </c>
      <c r="L149" s="9">
        <v>7</v>
      </c>
    </row>
    <row r="150" spans="4:14" x14ac:dyDescent="0.2">
      <c r="D150" s="8">
        <v>4</v>
      </c>
      <c r="E150" s="8"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8">
        <v>1</v>
      </c>
      <c r="G150" s="8">
        <v>2</v>
      </c>
      <c r="H150" s="8">
        <v>3</v>
      </c>
      <c r="I150" s="8">
        <v>4</v>
      </c>
      <c r="J150" s="8">
        <v>5</v>
      </c>
      <c r="K150" s="8">
        <v>6</v>
      </c>
      <c r="L150" s="9">
        <v>7</v>
      </c>
    </row>
    <row r="151" spans="4:14" x14ac:dyDescent="0.2">
      <c r="D151" s="8">
        <v>5</v>
      </c>
      <c r="E151" s="8"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8">
        <v>1</v>
      </c>
      <c r="G151" s="8">
        <v>2</v>
      </c>
      <c r="H151" s="8">
        <v>3</v>
      </c>
      <c r="I151" s="8">
        <v>4</v>
      </c>
      <c r="J151" s="8">
        <v>5</v>
      </c>
      <c r="K151" s="8">
        <v>6</v>
      </c>
      <c r="L151" s="9">
        <v>7</v>
      </c>
    </row>
    <row r="152" spans="4:14" x14ac:dyDescent="0.2">
      <c r="D152" s="8">
        <v>6</v>
      </c>
      <c r="E152" s="8"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8">
        <v>1</v>
      </c>
      <c r="G152" s="8">
        <v>2</v>
      </c>
      <c r="H152" s="8">
        <v>3</v>
      </c>
      <c r="I152" s="8">
        <v>4</v>
      </c>
      <c r="J152" s="8">
        <v>5</v>
      </c>
      <c r="K152" s="8">
        <v>6</v>
      </c>
      <c r="L152" s="9">
        <v>7</v>
      </c>
    </row>
    <row r="153" spans="4:14" x14ac:dyDescent="0.2">
      <c r="D153" s="8">
        <v>7</v>
      </c>
      <c r="E153" s="8"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8">
        <v>1</v>
      </c>
      <c r="G153" s="8">
        <v>2</v>
      </c>
      <c r="H153" s="8">
        <v>3</v>
      </c>
      <c r="I153" s="8">
        <v>4</v>
      </c>
      <c r="J153" s="8">
        <v>5</v>
      </c>
      <c r="K153" s="8">
        <v>6</v>
      </c>
      <c r="L153" s="9">
        <v>7</v>
      </c>
    </row>
    <row r="154" spans="4:14" x14ac:dyDescent="0.2">
      <c r="D154" s="8">
        <v>8</v>
      </c>
      <c r="E154" s="8"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8">
        <v>1</v>
      </c>
      <c r="G154" s="8">
        <v>2</v>
      </c>
      <c r="H154" s="8">
        <v>3</v>
      </c>
      <c r="I154" s="8">
        <v>4</v>
      </c>
      <c r="J154" s="8">
        <v>5</v>
      </c>
      <c r="K154" s="8">
        <v>6</v>
      </c>
      <c r="L154" s="9">
        <v>7</v>
      </c>
    </row>
    <row r="155" spans="4:14" x14ac:dyDescent="0.2">
      <c r="D155" s="8">
        <v>9</v>
      </c>
      <c r="E155" s="8"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8">
        <v>1</v>
      </c>
      <c r="G155" s="8">
        <v>2</v>
      </c>
      <c r="H155" s="8">
        <v>3</v>
      </c>
      <c r="I155" s="8">
        <v>4</v>
      </c>
      <c r="J155" s="8">
        <v>5</v>
      </c>
      <c r="K155" s="8">
        <v>6</v>
      </c>
      <c r="L155" s="9">
        <v>7</v>
      </c>
    </row>
    <row r="156" spans="4:14" x14ac:dyDescent="0.2">
      <c r="D156" s="8">
        <v>10</v>
      </c>
      <c r="E156" s="8"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8">
        <v>1</v>
      </c>
      <c r="G156" s="8">
        <v>2</v>
      </c>
      <c r="H156" s="8">
        <v>3</v>
      </c>
      <c r="I156" s="8">
        <v>4</v>
      </c>
      <c r="J156" s="8">
        <v>5</v>
      </c>
      <c r="K156" s="8">
        <v>6</v>
      </c>
      <c r="L156" s="9">
        <v>7</v>
      </c>
    </row>
    <row r="157" spans="4:14" x14ac:dyDescent="0.2">
      <c r="D157" s="8">
        <v>11</v>
      </c>
      <c r="E157" s="8"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8">
        <v>1</v>
      </c>
      <c r="G157" s="8">
        <v>2</v>
      </c>
      <c r="H157" s="8">
        <v>3</v>
      </c>
      <c r="I157" s="8">
        <v>4</v>
      </c>
      <c r="J157" s="8">
        <v>5</v>
      </c>
      <c r="K157" s="8">
        <v>6</v>
      </c>
      <c r="L157" s="9">
        <v>7</v>
      </c>
    </row>
    <row r="158" spans="4:14" x14ac:dyDescent="0.2">
      <c r="D158" s="8">
        <v>12</v>
      </c>
      <c r="E158" s="8"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8">
        <v>1</v>
      </c>
      <c r="G158" s="8">
        <v>2</v>
      </c>
      <c r="H158" s="8">
        <v>3</v>
      </c>
      <c r="I158" s="8">
        <v>4</v>
      </c>
      <c r="J158" s="8">
        <v>5</v>
      </c>
      <c r="K158" s="8">
        <v>6</v>
      </c>
      <c r="L158" s="9">
        <v>7</v>
      </c>
    </row>
    <row r="159" spans="4:14" x14ac:dyDescent="0.2">
      <c r="D159" s="8">
        <v>13</v>
      </c>
      <c r="E159" s="8"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8">
        <v>1</v>
      </c>
      <c r="G159" s="8">
        <v>2</v>
      </c>
      <c r="H159" s="8">
        <v>3</v>
      </c>
      <c r="I159" s="8">
        <v>4</v>
      </c>
      <c r="J159" s="8">
        <v>5</v>
      </c>
      <c r="K159" s="8">
        <v>6</v>
      </c>
      <c r="L159" s="9">
        <v>7</v>
      </c>
    </row>
    <row r="160" spans="4:14" x14ac:dyDescent="0.2">
      <c r="D160" s="8">
        <v>14</v>
      </c>
      <c r="E160" s="8"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8">
        <v>1</v>
      </c>
      <c r="G160" s="8">
        <v>2</v>
      </c>
      <c r="H160" s="8">
        <v>3</v>
      </c>
      <c r="I160" s="8">
        <v>4</v>
      </c>
      <c r="J160" s="8">
        <v>5</v>
      </c>
      <c r="K160" s="8">
        <v>6</v>
      </c>
      <c r="L160" s="9">
        <v>7</v>
      </c>
    </row>
    <row r="161" spans="4:14" x14ac:dyDescent="0.2">
      <c r="D161" s="8">
        <v>15</v>
      </c>
      <c r="E161" s="8"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8">
        <v>1</v>
      </c>
      <c r="G161" s="8">
        <v>2</v>
      </c>
      <c r="H161" s="8">
        <v>3</v>
      </c>
      <c r="I161" s="8">
        <v>4</v>
      </c>
      <c r="J161" s="8">
        <v>5</v>
      </c>
      <c r="K161" s="8">
        <v>6</v>
      </c>
      <c r="L161" s="9">
        <v>7</v>
      </c>
    </row>
    <row r="162" spans="4:14" x14ac:dyDescent="0.2">
      <c r="D162" s="8">
        <v>16</v>
      </c>
      <c r="E162" s="8"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8">
        <v>1</v>
      </c>
      <c r="G162" s="8">
        <v>2</v>
      </c>
      <c r="H162" s="8">
        <v>3</v>
      </c>
      <c r="I162" s="8">
        <v>4</v>
      </c>
      <c r="J162" s="8">
        <v>5</v>
      </c>
      <c r="K162" s="8">
        <v>6</v>
      </c>
      <c r="L162" s="9">
        <v>7</v>
      </c>
    </row>
    <row r="163" spans="4:14" x14ac:dyDescent="0.2">
      <c r="D163" s="8">
        <v>17</v>
      </c>
      <c r="E163" s="8"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8">
        <v>1</v>
      </c>
      <c r="G163" s="8">
        <v>2</v>
      </c>
      <c r="H163" s="8">
        <v>3</v>
      </c>
      <c r="I163" s="8">
        <v>4</v>
      </c>
      <c r="J163" s="8">
        <v>5</v>
      </c>
      <c r="K163" s="8">
        <v>6</v>
      </c>
      <c r="L163" s="9">
        <v>7</v>
      </c>
    </row>
    <row r="164" spans="4:14" x14ac:dyDescent="0.2">
      <c r="D164" s="8">
        <v>18</v>
      </c>
      <c r="E164" s="8"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8">
        <v>1</v>
      </c>
      <c r="G164" s="8">
        <v>2</v>
      </c>
      <c r="H164" s="8">
        <v>3</v>
      </c>
      <c r="I164" s="8">
        <v>4</v>
      </c>
      <c r="J164" s="8">
        <v>5</v>
      </c>
      <c r="K164" s="8">
        <v>6</v>
      </c>
      <c r="L164" s="9">
        <v>7</v>
      </c>
    </row>
    <row r="165" spans="4:14" x14ac:dyDescent="0.2">
      <c r="D165" s="8">
        <v>19</v>
      </c>
      <c r="E165" s="8"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8">
        <v>1</v>
      </c>
      <c r="G165" s="8">
        <v>2</v>
      </c>
      <c r="H165" s="8">
        <v>3</v>
      </c>
      <c r="I165" s="8">
        <v>4</v>
      </c>
      <c r="J165" s="8">
        <v>5</v>
      </c>
      <c r="K165" s="8">
        <v>6</v>
      </c>
      <c r="L165" s="9">
        <v>7</v>
      </c>
    </row>
    <row r="166" spans="4:14" x14ac:dyDescent="0.2">
      <c r="D166" s="8">
        <v>20</v>
      </c>
      <c r="E166" s="8"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8">
        <v>1</v>
      </c>
      <c r="G166" s="8">
        <v>2</v>
      </c>
      <c r="H166" s="8">
        <v>3</v>
      </c>
      <c r="I166" s="8">
        <v>4</v>
      </c>
      <c r="J166" s="8">
        <v>5</v>
      </c>
      <c r="K166" s="8">
        <v>6</v>
      </c>
      <c r="L166" s="9">
        <v>7</v>
      </c>
    </row>
    <row r="167" spans="4:14" x14ac:dyDescent="0.2">
      <c r="D167" s="8">
        <v>21</v>
      </c>
      <c r="E167" s="8"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8">
        <v>1</v>
      </c>
      <c r="G167" s="8">
        <v>2</v>
      </c>
      <c r="H167" s="8">
        <v>3</v>
      </c>
      <c r="I167" s="8">
        <v>4</v>
      </c>
      <c r="J167" s="8">
        <v>5</v>
      </c>
      <c r="K167" s="8">
        <v>6</v>
      </c>
      <c r="L167" s="9">
        <v>7</v>
      </c>
    </row>
    <row r="168" spans="4:14" x14ac:dyDescent="0.2">
      <c r="D168" s="8">
        <v>22</v>
      </c>
      <c r="E168" s="8"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8">
        <v>1</v>
      </c>
      <c r="G168" s="8">
        <v>2</v>
      </c>
      <c r="H168" s="8">
        <v>3</v>
      </c>
      <c r="I168" s="8">
        <v>4</v>
      </c>
      <c r="J168" s="8">
        <v>5</v>
      </c>
      <c r="K168" s="8">
        <v>6</v>
      </c>
      <c r="L168" s="9">
        <v>7</v>
      </c>
    </row>
    <row r="169" spans="4:14" x14ac:dyDescent="0.2">
      <c r="D169" s="8">
        <v>23</v>
      </c>
      <c r="E169" s="8"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8">
        <v>1</v>
      </c>
      <c r="G169" s="8">
        <v>2</v>
      </c>
      <c r="H169" s="8">
        <v>3</v>
      </c>
      <c r="I169" s="8">
        <v>4</v>
      </c>
      <c r="J169" s="8">
        <v>5</v>
      </c>
      <c r="K169" s="8">
        <v>6</v>
      </c>
      <c r="L169" s="9">
        <v>7</v>
      </c>
    </row>
    <row r="170" spans="4:14" x14ac:dyDescent="0.2">
      <c r="D170" s="8">
        <v>24</v>
      </c>
      <c r="E170" s="8"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8">
        <v>1</v>
      </c>
      <c r="G170" s="8">
        <v>2</v>
      </c>
      <c r="H170" s="8">
        <v>3</v>
      </c>
      <c r="I170" s="8">
        <v>4</v>
      </c>
      <c r="J170" s="8">
        <v>5</v>
      </c>
      <c r="K170" s="8">
        <v>6</v>
      </c>
      <c r="L170" s="9">
        <v>7</v>
      </c>
    </row>
    <row r="171" spans="4:14" ht="13.5" thickBot="1" x14ac:dyDescent="0.25">
      <c r="D171" s="11">
        <v>25</v>
      </c>
      <c r="E171" s="8"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11</v>
      </c>
      <c r="E173" t="s">
        <v>19</v>
      </c>
      <c r="F173" s="5" t="s">
        <v>12</v>
      </c>
      <c r="G173" s="5" t="s">
        <v>13</v>
      </c>
      <c r="H173" s="5" t="s">
        <v>14</v>
      </c>
      <c r="I173" s="5" t="s">
        <v>15</v>
      </c>
      <c r="J173" s="5" t="s">
        <v>16</v>
      </c>
      <c r="K173" s="5" t="s">
        <v>17</v>
      </c>
      <c r="L173" s="6" t="s">
        <v>18</v>
      </c>
      <c r="N173" s="5" t="s">
        <v>205</v>
      </c>
    </row>
    <row r="174" spans="4:14" x14ac:dyDescent="0.2">
      <c r="L174" s="7"/>
      <c r="N174" t="s">
        <v>205</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11</v>
      </c>
      <c r="E201" s="2" t="s">
        <v>20</v>
      </c>
      <c r="F201" s="13" t="s">
        <v>12</v>
      </c>
      <c r="G201" s="13" t="s">
        <v>13</v>
      </c>
      <c r="H201" s="13" t="s">
        <v>14</v>
      </c>
      <c r="I201" s="13" t="s">
        <v>15</v>
      </c>
      <c r="J201" s="13" t="s">
        <v>16</v>
      </c>
      <c r="K201" s="13" t="s">
        <v>17</v>
      </c>
      <c r="L201" s="14" t="s">
        <v>18</v>
      </c>
      <c r="N201">
        <v>3.2</v>
      </c>
    </row>
    <row r="202" spans="4:14" x14ac:dyDescent="0.2">
      <c r="L202" s="7"/>
      <c r="N202" t="s">
        <v>205</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205</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11</v>
      </c>
      <c r="E229" s="2" t="s">
        <v>20</v>
      </c>
      <c r="F229" s="13" t="s">
        <v>12</v>
      </c>
      <c r="G229" s="13" t="s">
        <v>13</v>
      </c>
      <c r="H229" s="13" t="s">
        <v>14</v>
      </c>
      <c r="I229" s="13" t="s">
        <v>15</v>
      </c>
      <c r="J229" s="13" t="s">
        <v>16</v>
      </c>
      <c r="K229" s="13" t="s">
        <v>17</v>
      </c>
      <c r="L229" s="14" t="s">
        <v>18</v>
      </c>
      <c r="N229">
        <v>3.3</v>
      </c>
    </row>
    <row r="230" spans="4:14" x14ac:dyDescent="0.2">
      <c r="L230" s="7"/>
      <c r="N230" t="s">
        <v>205</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205</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11</v>
      </c>
      <c r="E257" t="s">
        <v>19</v>
      </c>
      <c r="F257" s="5" t="s">
        <v>12</v>
      </c>
      <c r="G257" s="5" t="s">
        <v>13</v>
      </c>
      <c r="H257" s="5" t="s">
        <v>14</v>
      </c>
      <c r="I257" s="5" t="s">
        <v>15</v>
      </c>
      <c r="J257" s="5" t="s">
        <v>16</v>
      </c>
      <c r="K257" s="5" t="s">
        <v>17</v>
      </c>
      <c r="L257" s="6" t="s">
        <v>18</v>
      </c>
      <c r="N257" s="5" t="s">
        <v>205</v>
      </c>
    </row>
    <row r="258" spans="4:14" x14ac:dyDescent="0.2">
      <c r="L258" s="7"/>
      <c r="N258" t="s">
        <v>205</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11</v>
      </c>
      <c r="E285" s="2" t="s">
        <v>20</v>
      </c>
      <c r="F285" s="13" t="s">
        <v>12</v>
      </c>
      <c r="G285" s="13" t="s">
        <v>13</v>
      </c>
      <c r="H285" s="13" t="s">
        <v>14</v>
      </c>
      <c r="I285" s="13" t="s">
        <v>15</v>
      </c>
      <c r="J285" s="13" t="s">
        <v>16</v>
      </c>
      <c r="K285" s="13" t="s">
        <v>17</v>
      </c>
      <c r="L285" s="14" t="s">
        <v>18</v>
      </c>
      <c r="N285">
        <v>4.2</v>
      </c>
    </row>
    <row r="286" spans="4:14" x14ac:dyDescent="0.2">
      <c r="L286" s="7"/>
      <c r="N286" t="s">
        <v>205</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205</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11</v>
      </c>
      <c r="E313" s="2" t="s">
        <v>20</v>
      </c>
      <c r="F313" s="13" t="s">
        <v>12</v>
      </c>
      <c r="G313" s="13" t="s">
        <v>13</v>
      </c>
      <c r="H313" s="13" t="s">
        <v>14</v>
      </c>
      <c r="I313" s="13" t="s">
        <v>15</v>
      </c>
      <c r="J313" s="13" t="s">
        <v>16</v>
      </c>
      <c r="K313" s="13" t="s">
        <v>17</v>
      </c>
      <c r="L313" s="14" t="s">
        <v>18</v>
      </c>
      <c r="N313">
        <v>4.3</v>
      </c>
    </row>
    <row r="314" spans="4:14" x14ac:dyDescent="0.2">
      <c r="L314" s="7"/>
      <c r="N314" t="s">
        <v>205</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205</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11</v>
      </c>
      <c r="E341" t="s">
        <v>19</v>
      </c>
      <c r="F341" s="5" t="s">
        <v>12</v>
      </c>
      <c r="G341" s="5" t="s">
        <v>13</v>
      </c>
      <c r="H341" s="5" t="s">
        <v>14</v>
      </c>
      <c r="I341" s="5" t="s">
        <v>15</v>
      </c>
      <c r="J341" s="5" t="s">
        <v>16</v>
      </c>
      <c r="K341" s="5" t="s">
        <v>17</v>
      </c>
      <c r="L341" s="6" t="s">
        <v>18</v>
      </c>
      <c r="N341" s="5" t="s">
        <v>205</v>
      </c>
    </row>
    <row r="342" spans="4:14" x14ac:dyDescent="0.2">
      <c r="L342" s="7"/>
      <c r="N342" t="s">
        <v>205</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11</v>
      </c>
      <c r="E369" s="2" t="s">
        <v>20</v>
      </c>
      <c r="F369" s="13" t="s">
        <v>12</v>
      </c>
      <c r="G369" s="13" t="s">
        <v>13</v>
      </c>
      <c r="H369" s="13" t="s">
        <v>14</v>
      </c>
      <c r="I369" s="13" t="s">
        <v>15</v>
      </c>
      <c r="J369" s="13" t="s">
        <v>16</v>
      </c>
      <c r="K369" s="13" t="s">
        <v>17</v>
      </c>
      <c r="L369" s="14" t="s">
        <v>18</v>
      </c>
      <c r="N369">
        <v>5.2</v>
      </c>
    </row>
    <row r="370" spans="4:14" x14ac:dyDescent="0.2">
      <c r="L370" s="7"/>
      <c r="N370" t="s">
        <v>205</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205</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11</v>
      </c>
      <c r="E397" s="2" t="s">
        <v>20</v>
      </c>
      <c r="F397" s="13" t="s">
        <v>12</v>
      </c>
      <c r="G397" s="13" t="s">
        <v>13</v>
      </c>
      <c r="H397" s="13" t="s">
        <v>14</v>
      </c>
      <c r="I397" s="13" t="s">
        <v>15</v>
      </c>
      <c r="J397" s="13" t="s">
        <v>16</v>
      </c>
      <c r="K397" s="13" t="s">
        <v>17</v>
      </c>
      <c r="L397" s="14" t="s">
        <v>18</v>
      </c>
      <c r="N397">
        <v>5.3</v>
      </c>
    </row>
    <row r="398" spans="4:14" x14ac:dyDescent="0.2">
      <c r="L398" s="7"/>
      <c r="N398" t="s">
        <v>205</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205</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11</v>
      </c>
      <c r="E425" t="s">
        <v>19</v>
      </c>
      <c r="F425" s="5" t="s">
        <v>12</v>
      </c>
      <c r="G425" s="5" t="s">
        <v>13</v>
      </c>
      <c r="H425" s="5" t="s">
        <v>14</v>
      </c>
      <c r="I425" s="5" t="s">
        <v>15</v>
      </c>
      <c r="J425" s="5" t="s">
        <v>16</v>
      </c>
      <c r="K425" s="5" t="s">
        <v>17</v>
      </c>
      <c r="L425" s="6" t="s">
        <v>18</v>
      </c>
      <c r="N425" s="5" t="s">
        <v>205</v>
      </c>
    </row>
    <row r="426" spans="4:14" x14ac:dyDescent="0.2">
      <c r="L426" s="7"/>
      <c r="N426" t="s">
        <v>205</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11</v>
      </c>
      <c r="E453" s="2" t="s">
        <v>20</v>
      </c>
      <c r="F453" s="13" t="s">
        <v>12</v>
      </c>
      <c r="G453" s="13" t="s">
        <v>13</v>
      </c>
      <c r="H453" s="13" t="s">
        <v>14</v>
      </c>
      <c r="I453" s="13" t="s">
        <v>15</v>
      </c>
      <c r="J453" s="13" t="s">
        <v>16</v>
      </c>
      <c r="K453" s="13" t="s">
        <v>17</v>
      </c>
      <c r="L453" s="14" t="s">
        <v>18</v>
      </c>
      <c r="N453">
        <v>6.2</v>
      </c>
    </row>
    <row r="454" spans="4:14" x14ac:dyDescent="0.2">
      <c r="L454" s="7"/>
      <c r="N454" t="s">
        <v>205</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205</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11</v>
      </c>
      <c r="E481" s="2" t="s">
        <v>20</v>
      </c>
      <c r="F481" s="13" t="s">
        <v>12</v>
      </c>
      <c r="G481" s="13" t="s">
        <v>13</v>
      </c>
      <c r="H481" s="13" t="s">
        <v>14</v>
      </c>
      <c r="I481" s="13" t="s">
        <v>15</v>
      </c>
      <c r="J481" s="13" t="s">
        <v>16</v>
      </c>
      <c r="K481" s="13" t="s">
        <v>17</v>
      </c>
      <c r="L481" s="14" t="s">
        <v>18</v>
      </c>
      <c r="N481">
        <v>6.3</v>
      </c>
    </row>
    <row r="482" spans="4:14" x14ac:dyDescent="0.2">
      <c r="L482" s="7"/>
      <c r="N482" t="s">
        <v>205</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205</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11</v>
      </c>
      <c r="E509" t="s">
        <v>19</v>
      </c>
      <c r="F509" s="5" t="s">
        <v>12</v>
      </c>
      <c r="G509" s="5" t="s">
        <v>13</v>
      </c>
      <c r="H509" s="5" t="s">
        <v>14</v>
      </c>
      <c r="I509" s="5" t="s">
        <v>15</v>
      </c>
      <c r="J509" s="5" t="s">
        <v>16</v>
      </c>
      <c r="K509" s="5" t="s">
        <v>17</v>
      </c>
      <c r="L509" s="6" t="s">
        <v>18</v>
      </c>
      <c r="N509" s="5" t="s">
        <v>205</v>
      </c>
    </row>
    <row r="510" spans="4:14" x14ac:dyDescent="0.2">
      <c r="L510" s="7"/>
      <c r="N510" t="s">
        <v>205</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11</v>
      </c>
      <c r="E537" s="2" t="s">
        <v>20</v>
      </c>
      <c r="F537" s="13" t="s">
        <v>12</v>
      </c>
      <c r="G537" s="13" t="s">
        <v>13</v>
      </c>
      <c r="H537" s="13" t="s">
        <v>14</v>
      </c>
      <c r="I537" s="13" t="s">
        <v>15</v>
      </c>
      <c r="J537" s="13" t="s">
        <v>16</v>
      </c>
      <c r="K537" s="13" t="s">
        <v>17</v>
      </c>
      <c r="L537" s="14" t="s">
        <v>18</v>
      </c>
      <c r="N537">
        <v>7.2</v>
      </c>
    </row>
    <row r="538" spans="4:14" x14ac:dyDescent="0.2">
      <c r="L538" s="7"/>
      <c r="N538" t="s">
        <v>205</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205</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11</v>
      </c>
      <c r="E565" s="2" t="s">
        <v>20</v>
      </c>
      <c r="F565" s="13" t="s">
        <v>12</v>
      </c>
      <c r="G565" s="13" t="s">
        <v>13</v>
      </c>
      <c r="H565" s="13" t="s">
        <v>14</v>
      </c>
      <c r="I565" s="13" t="s">
        <v>15</v>
      </c>
      <c r="J565" s="13" t="s">
        <v>16</v>
      </c>
      <c r="K565" s="13" t="s">
        <v>17</v>
      </c>
      <c r="L565" s="14" t="s">
        <v>18</v>
      </c>
      <c r="N565">
        <v>7.3</v>
      </c>
    </row>
    <row r="566" spans="4:14" x14ac:dyDescent="0.2">
      <c r="L566" s="7"/>
      <c r="N566" t="s">
        <v>205</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205</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11</v>
      </c>
      <c r="E593" t="s">
        <v>19</v>
      </c>
      <c r="F593" s="5" t="s">
        <v>12</v>
      </c>
      <c r="G593" s="5" t="s">
        <v>13</v>
      </c>
      <c r="H593" s="5" t="s">
        <v>14</v>
      </c>
      <c r="I593" s="5" t="s">
        <v>15</v>
      </c>
      <c r="J593" s="5" t="s">
        <v>16</v>
      </c>
      <c r="K593" s="5" t="s">
        <v>17</v>
      </c>
      <c r="L593" s="6" t="s">
        <v>18</v>
      </c>
      <c r="N593" s="5" t="s">
        <v>205</v>
      </c>
    </row>
    <row r="594" spans="4:14" x14ac:dyDescent="0.2">
      <c r="L594" s="7"/>
      <c r="N594" t="s">
        <v>205</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11</v>
      </c>
      <c r="E621" s="2" t="s">
        <v>20</v>
      </c>
      <c r="F621" s="13" t="s">
        <v>12</v>
      </c>
      <c r="G621" s="13" t="s">
        <v>13</v>
      </c>
      <c r="H621" s="13" t="s">
        <v>14</v>
      </c>
      <c r="I621" s="13" t="s">
        <v>15</v>
      </c>
      <c r="J621" s="13" t="s">
        <v>16</v>
      </c>
      <c r="K621" s="13" t="s">
        <v>17</v>
      </c>
      <c r="L621" s="14" t="s">
        <v>18</v>
      </c>
      <c r="N621">
        <v>8.1999999999999993</v>
      </c>
    </row>
    <row r="622" spans="4:14" x14ac:dyDescent="0.2">
      <c r="L622" s="7"/>
      <c r="N622" t="s">
        <v>205</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205</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11</v>
      </c>
      <c r="E649" s="2" t="s">
        <v>20</v>
      </c>
      <c r="F649" s="13" t="s">
        <v>12</v>
      </c>
      <c r="G649" s="13" t="s">
        <v>13</v>
      </c>
      <c r="H649" s="13" t="s">
        <v>14</v>
      </c>
      <c r="I649" s="13" t="s">
        <v>15</v>
      </c>
      <c r="J649" s="13" t="s">
        <v>16</v>
      </c>
      <c r="K649" s="13" t="s">
        <v>17</v>
      </c>
      <c r="L649" s="14" t="s">
        <v>18</v>
      </c>
      <c r="N649">
        <v>8.3000000000000007</v>
      </c>
    </row>
    <row r="650" spans="4:14" x14ac:dyDescent="0.2">
      <c r="L650" s="7"/>
      <c r="N650" t="s">
        <v>205</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205</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11</v>
      </c>
      <c r="E677" t="s">
        <v>19</v>
      </c>
      <c r="F677" s="5" t="s">
        <v>12</v>
      </c>
      <c r="G677" s="5" t="s">
        <v>13</v>
      </c>
      <c r="H677" s="5" t="s">
        <v>14</v>
      </c>
      <c r="I677" s="5" t="s">
        <v>15</v>
      </c>
      <c r="J677" s="5" t="s">
        <v>16</v>
      </c>
      <c r="K677" s="5" t="s">
        <v>17</v>
      </c>
      <c r="L677" s="6" t="s">
        <v>18</v>
      </c>
      <c r="N677" s="5" t="s">
        <v>205</v>
      </c>
    </row>
    <row r="678" spans="4:14" x14ac:dyDescent="0.2">
      <c r="L678" s="7"/>
      <c r="N678" t="s">
        <v>205</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11</v>
      </c>
      <c r="E705" s="2" t="s">
        <v>20</v>
      </c>
      <c r="F705" s="13" t="s">
        <v>12</v>
      </c>
      <c r="G705" s="13" t="s">
        <v>13</v>
      </c>
      <c r="H705" s="13" t="s">
        <v>14</v>
      </c>
      <c r="I705" s="13" t="s">
        <v>15</v>
      </c>
      <c r="J705" s="13" t="s">
        <v>16</v>
      </c>
      <c r="K705" s="13" t="s">
        <v>17</v>
      </c>
      <c r="L705" s="14" t="s">
        <v>18</v>
      </c>
      <c r="N705">
        <v>9.1999999999999993</v>
      </c>
    </row>
    <row r="706" spans="4:14" x14ac:dyDescent="0.2">
      <c r="L706" s="7"/>
      <c r="N706" t="s">
        <v>205</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205</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11</v>
      </c>
      <c r="E733" s="2" t="s">
        <v>20</v>
      </c>
      <c r="F733" s="13" t="s">
        <v>12</v>
      </c>
      <c r="G733" s="13" t="s">
        <v>13</v>
      </c>
      <c r="H733" s="13" t="s">
        <v>14</v>
      </c>
      <c r="I733" s="13" t="s">
        <v>15</v>
      </c>
      <c r="J733" s="13" t="s">
        <v>16</v>
      </c>
      <c r="K733" s="13" t="s">
        <v>17</v>
      </c>
      <c r="L733" s="14" t="s">
        <v>18</v>
      </c>
      <c r="N733">
        <v>9.3000000000000007</v>
      </c>
    </row>
    <row r="734" spans="4:14" x14ac:dyDescent="0.2">
      <c r="L734" s="7"/>
      <c r="N734" t="s">
        <v>205</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205</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11</v>
      </c>
      <c r="E761" t="s">
        <v>19</v>
      </c>
      <c r="F761" s="5" t="s">
        <v>12</v>
      </c>
      <c r="G761" s="5" t="s">
        <v>13</v>
      </c>
      <c r="H761" s="5" t="s">
        <v>14</v>
      </c>
      <c r="I761" s="5" t="s">
        <v>15</v>
      </c>
      <c r="J761" s="5" t="s">
        <v>16</v>
      </c>
      <c r="K761" s="5" t="s">
        <v>17</v>
      </c>
      <c r="L761" s="6" t="s">
        <v>18</v>
      </c>
      <c r="N761" s="5" t="s">
        <v>205</v>
      </c>
    </row>
    <row r="762" spans="4:14" x14ac:dyDescent="0.2">
      <c r="L762" s="7"/>
      <c r="N762" t="s">
        <v>205</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11</v>
      </c>
      <c r="E789" s="2" t="s">
        <v>20</v>
      </c>
      <c r="F789" s="13" t="s">
        <v>12</v>
      </c>
      <c r="G789" s="13" t="s">
        <v>13</v>
      </c>
      <c r="H789" s="13" t="s">
        <v>14</v>
      </c>
      <c r="I789" s="13" t="s">
        <v>15</v>
      </c>
      <c r="J789" s="13" t="s">
        <v>16</v>
      </c>
      <c r="K789" s="13" t="s">
        <v>17</v>
      </c>
      <c r="L789" s="14" t="s">
        <v>18</v>
      </c>
      <c r="N789">
        <v>10.199999999999999</v>
      </c>
    </row>
    <row r="790" spans="4:14" x14ac:dyDescent="0.2">
      <c r="L790" s="7"/>
      <c r="N790" t="s">
        <v>205</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205</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11</v>
      </c>
      <c r="E817" s="2" t="s">
        <v>20</v>
      </c>
      <c r="F817" s="13" t="s">
        <v>12</v>
      </c>
      <c r="G817" s="13" t="s">
        <v>13</v>
      </c>
      <c r="H817" s="13" t="s">
        <v>14</v>
      </c>
      <c r="I817" s="13" t="s">
        <v>15</v>
      </c>
      <c r="J817" s="13" t="s">
        <v>16</v>
      </c>
      <c r="K817" s="13" t="s">
        <v>17</v>
      </c>
      <c r="L817" s="14" t="s">
        <v>18</v>
      </c>
      <c r="N817">
        <v>10.3</v>
      </c>
    </row>
    <row r="818" spans="4:14" x14ac:dyDescent="0.2">
      <c r="L818" s="7"/>
      <c r="N818" t="s">
        <v>205</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205</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sheetProtection algorithmName="SHA-512" hashValue="rBaldqlvXvr7d2nMMFFyRbgwSj/D3s0MkeCc+rsYOWlx+iODWSjh1fmRPJTNuklINnj3cabbDQRKo22P4fWolA==" saltValue="mj8Mi4AdAPXYwnTAqgmmhA==" spinCount="100000" sheet="1" objects="1" scenarios="1"/>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2024-02-22T13:27:13Z</cp:lastPrinted>
  <dcterms:created xsi:type="dcterms:W3CDTF">2005-09-09T12:29:27Z</dcterms:created>
  <dcterms:modified xsi:type="dcterms:W3CDTF">2026-06-01T06:16:40Z</dcterms:modified>
</cp:coreProperties>
</file>