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PCT Boditech Control\PCCOWD29\Zielwert\"/>
    </mc:Choice>
  </mc:AlternateContent>
  <xr:revisionPtr revIDLastSave="0" documentId="8_{5DC518E4-E6C0-42B6-B7AA-C12AF7BD7F81}"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Dokumentationshilfe!$A$1:$BD$37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6" i="5"/>
  <c r="D26" i="5"/>
  <c r="F15" i="5" a="1"/>
  <c r="F15" i="5" s="1"/>
  <c r="G23" i="5"/>
  <c r="G25" i="5" s="1"/>
  <c r="G22" i="5"/>
  <c r="G21" i="5"/>
  <c r="G20" i="5"/>
  <c r="D24" i="5"/>
  <c r="D23" i="5"/>
  <c r="D22" i="5"/>
  <c r="D21" i="5"/>
  <c r="D20" i="5"/>
  <c r="X8" i="2"/>
  <c r="X7" i="2"/>
  <c r="X6" i="2"/>
  <c r="M7" i="5"/>
  <c r="M8" i="5"/>
  <c r="M6" i="5"/>
  <c r="I8" i="5"/>
  <c r="I7" i="5"/>
  <c r="I6" i="5"/>
  <c r="G15" i="5"/>
  <c r="E5" i="5"/>
  <c r="F5" i="5" s="1"/>
  <c r="C7" i="5" s="1"/>
  <c r="G24" i="5" l="1"/>
  <c r="N5" i="1"/>
  <c r="AG7" i="1" l="1"/>
  <c r="O7" i="1"/>
  <c r="AF6" i="1"/>
  <c r="N6" i="1"/>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AX5" i="1"/>
  <c r="AF5" i="1"/>
  <c r="E73" i="2"/>
  <c r="E74" i="2"/>
  <c r="E79" i="2"/>
  <c r="E80" i="2"/>
  <c r="E81" i="2"/>
  <c r="E82" i="2"/>
  <c r="E83" i="2"/>
  <c r="E84" i="2"/>
  <c r="E85" i="2"/>
  <c r="E86" i="2"/>
  <c r="E53" i="2"/>
  <c r="E54" i="2"/>
  <c r="E55" i="2"/>
  <c r="E56" i="2"/>
  <c r="E57" i="2"/>
  <c r="E58" i="2"/>
  <c r="E59" i="2"/>
  <c r="E25" i="2" l="1"/>
  <c r="E26" i="2"/>
  <c r="E27" i="2"/>
  <c r="E28" i="2"/>
  <c r="E29" i="2"/>
  <c r="E30" i="2"/>
  <c r="E31" i="2"/>
  <c r="E148" i="2" l="1"/>
  <c r="E149" i="2"/>
  <c r="E150" i="2"/>
  <c r="E151" i="2"/>
  <c r="E152" i="2"/>
  <c r="E153" i="2"/>
  <c r="E155" i="2"/>
  <c r="E156" i="2"/>
  <c r="E157" i="2"/>
  <c r="E158" i="2"/>
  <c r="E159" i="2"/>
  <c r="E160" i="2"/>
  <c r="E161" i="2"/>
  <c r="E162" i="2"/>
  <c r="E163" i="2"/>
  <c r="E164" i="2"/>
  <c r="E165" i="2"/>
  <c r="E166" i="2"/>
  <c r="E168" i="2"/>
  <c r="E169" i="2"/>
  <c r="E170" i="2"/>
  <c r="AB11" i="1" a="1"/>
  <c r="AB11" i="1" s="1"/>
  <c r="A4" i="1"/>
  <c r="AK12" i="1"/>
  <c r="AT10" i="1"/>
  <c r="AY9" i="1" a="1"/>
  <c r="AY9" i="1" s="1"/>
  <c r="AN9" i="1" s="1"/>
  <c r="AK9" i="1"/>
  <c r="AY7" i="1"/>
  <c r="AV7" i="1" a="1"/>
  <c r="AV7" i="1" s="1"/>
  <c r="AT11" i="1" s="1" a="1"/>
  <c r="AT11" i="1" s="1"/>
  <c r="AX6" i="1"/>
  <c r="S12" i="1"/>
  <c r="AB10" i="1"/>
  <c r="AG9" i="1" a="1"/>
  <c r="AG9" i="1" s="1"/>
  <c r="V9" i="1" s="1"/>
  <c r="S9" i="1"/>
  <c r="G8" i="4"/>
  <c r="A9" i="1"/>
  <c r="O9" i="1" a="1"/>
  <c r="O9" i="1" s="1"/>
  <c r="D9" i="1" s="1"/>
  <c r="C9" i="4" l="1"/>
  <c r="L7" i="5"/>
  <c r="C10" i="4"/>
  <c r="L8" i="5"/>
  <c r="T10" i="1"/>
  <c r="G9" i="4"/>
  <c r="AL10" i="1"/>
  <c r="G10" i="4"/>
  <c r="J11" i="1" a="1"/>
  <c r="J11" i="1" s="1"/>
  <c r="D7" i="1"/>
  <c r="E843" i="2"/>
  <c r="E119" i="2"/>
  <c r="AZ11" i="1"/>
  <c r="AV11" i="1"/>
  <c r="AP11" i="1"/>
  <c r="AX11" i="1"/>
  <c r="AR11" i="1"/>
  <c r="AN11" i="1"/>
  <c r="E63" i="2" s="1"/>
  <c r="AH11" i="1"/>
  <c r="AD11" i="1"/>
  <c r="X11" i="1"/>
  <c r="AF11" i="1"/>
  <c r="Z11" i="1"/>
  <c r="V11" i="1"/>
  <c r="AN7" i="1"/>
  <c r="V7" i="1"/>
  <c r="B10" i="1"/>
  <c r="E35" i="2" l="1"/>
  <c r="E50" i="2"/>
  <c r="E52" i="2"/>
  <c r="E49" i="2"/>
  <c r="E51" i="2"/>
  <c r="C8" i="4"/>
  <c r="L6" i="5"/>
  <c r="E48" i="2"/>
  <c r="D9" i="4"/>
  <c r="E87" i="2"/>
  <c r="D10"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8" i="1"/>
  <c r="AD8" i="1"/>
  <c r="L8" i="1"/>
  <c r="A12" i="1"/>
  <c r="J10" i="1"/>
  <c r="E19" i="2" l="1"/>
  <c r="E21" i="2"/>
  <c r="E23" i="2"/>
  <c r="E20" i="2"/>
  <c r="E22" i="2"/>
  <c r="E24" i="2"/>
  <c r="E7" i="2"/>
  <c r="D8" i="4"/>
  <c r="E17" i="2"/>
  <c r="E18" i="2"/>
  <c r="E15" i="2"/>
  <c r="E16" i="2"/>
  <c r="E13" i="2"/>
  <c r="E14" i="2"/>
  <c r="E8" i="2"/>
  <c r="E10" i="2"/>
  <c r="E12" i="2"/>
  <c r="E9" i="2"/>
  <c r="E11" i="2"/>
  <c r="E171" i="2"/>
  <c r="E167" i="2"/>
  <c r="E154" i="2"/>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<sst xmlns="http://schemas.openxmlformats.org/spreadsheetml/2006/main" count="1008" uniqueCount="268">
  <si>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</si>
  <si>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</si>
  <si>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</si>
  <si>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</si>
  <si>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</si>
  <si>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</si>
  <si>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</si>
  <si>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</si>
  <si>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</si>
  <si>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</si>
  <si>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</si>
  <si>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</si>
  <si>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</si>
  <si>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</si>
  <si>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</si>
  <si>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</si>
  <si>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</si>
  <si>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</si>
  <si>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</si>
  <si>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</si>
  <si>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</si>
  <si>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</si>
  <si>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</si>
  <si>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</si>
  <si>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</si>
  <si>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</si>
  <si>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</si>
  <si>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</si>
  <si>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</si>
  <si>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</si>
  <si>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</si>
  <si>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</si>
  <si>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</si>
  <si>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</si>
  <si>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</si>
  <si>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</si>
  <si>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</si>
  <si>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</si>
  <si>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</si>
  <si>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</si>
  <si>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</si>
  <si>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</si>
  <si>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</si>
  <si>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</si>
  <si>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</si>
  <si>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</si>
  <si>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</si>
  <si>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</si>
  <si>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</si>
  <si>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</si>
  <si>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</si>
  <si>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</si>
  <si>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</si>
  <si>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</si>
  <si>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</si>
  <si>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</si>
  <si>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</si>
  <si>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</si>
  <si>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</si>
  <si>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</si>
  <si>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</si>
  <si>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</si>
  <si>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</si>
  <si>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</si>
  <si>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 xml:space="preserve">AMYL </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</si>
  <si>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</si>
  <si>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</si>
  <si>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</si>
  <si>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</si>
  <si>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</si>
  <si>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</si>
  <si>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</si>
  <si>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</si>
  <si>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</si>
  <si>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</si>
  <si>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</si>
  <si>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</si>
  <si>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</si>
  <si>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</si>
  <si>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</si>
  <si>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</si>
  <si>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</si>
  <si>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</si>
  <si>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</si>
  <si>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</si>
  <si>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</si>
  <si>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</si>
  <si>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</si>
  <si>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</si>
  <si>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</si>
  <si>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</si>
  <si>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</si>
  <si>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</si>
  <si>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</si>
  <si>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</si>
  <si>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</si>
  <si>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</si>
  <si>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</si>
  <si>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</si>
  <si>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</si>
  <si>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</si>
  <si>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</si>
  <si>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</si>
  <si>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</si>
  <si>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</si>
  <si>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</si>
  <si>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</si>
  <si>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</si>
  <si>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</si>
  <si>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</si>
  <si>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</si>
  <si>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</si>
  <si>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</si>
  <si>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</si>
  <si>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</si>
  <si>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</si>
  <si>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</si>
  <si>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</si>
  <si>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</si>
  <si>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</si>
  <si>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</si>
  <si>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</si>
  <si>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</si>
  <si>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</si>
  <si>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</si>
  <si>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</si>
  <si>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</si>
  <si>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</si>
  <si>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</si>
  <si>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</si>
  <si>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</si>
  <si>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</si>
  <si>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</si>
  <si>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</si>
  <si>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</si>
  <si>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</si>
  <si>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</si>
  <si>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</si>
  <si>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</si>
  <si>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</si>
  <si>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</si>
  <si>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</si>
  <si>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</si>
  <si>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</si>
  <si>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</si>
  <si>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</si>
  <si>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</si>
  <si>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</si>
  <si>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</si>
  <si>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</si>
  <si>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</si>
  <si>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</si>
  <si>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</si>
  <si>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</si>
  <si>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</si>
  <si>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</si>
  <si>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</si>
  <si>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</si>
  <si>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</si>
  <si>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</si>
  <si>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</si>
  <si>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</si>
  <si>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</si>
  <si>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</si>
  <si>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</si>
  <si>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</si>
  <si>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</si>
  <si>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</si>
  <si>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</si>
  <si>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</si>
  <si>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</si>
  <si>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</si>
  <si>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</si>
  <si>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</si>
  <si>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</si>
  <si>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</si>
  <si>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</si>
  <si>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</si>
  <si>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</si>
  <si>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</si>
  <si>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</si>
  <si>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</si>
  <si>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</si>
  <si>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</si>
  <si>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</si>
  <si>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</si>
  <si>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</si>
  <si>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</si>
  <si>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</si>
  <si>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</si>
  <si>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</si>
  <si>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</si>
  <si>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</si>
  <si>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</si>
  <si>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</si>
  <si>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</si>
  <si>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</si>
  <si>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</si>
  <si>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</si>
  <si>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</si>
  <si>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</si>
  <si>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</si>
  <si>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</si>
  <si>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</si>
  <si>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</si>
  <si>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</si>
  <si>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</si>
  <si>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</si>
  <si>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</si>
  <si>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</si>
  <si>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</si>
  <si>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</si>
  <si>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</si>
  <si>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</si>
  <si>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</si>
  <si>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Calcium</t>
  </si>
  <si>
    <t>Afias 9%
FDC 10%</t>
  </si>
  <si>
    <t>1. Messwert</t>
  </si>
  <si>
    <t>2. Messwert</t>
  </si>
  <si>
    <t>Differenz Messung</t>
  </si>
  <si>
    <t>kritische Differenz</t>
  </si>
  <si>
    <t>Bewertung:</t>
  </si>
  <si>
    <t>manuelle Eingabe VK(%)</t>
  </si>
  <si>
    <t>Infos für manuelle VK Eingabe</t>
  </si>
  <si>
    <t>Einheitenrechner:</t>
  </si>
  <si>
    <t>Vorher Einheit</t>
  </si>
  <si>
    <t>Nacher Einheit</t>
  </si>
  <si>
    <t>Konvertierungsfaktor</t>
  </si>
  <si>
    <t>kg/l</t>
  </si>
  <si>
    <t>ug/l</t>
  </si>
  <si>
    <t>pg/l</t>
  </si>
  <si>
    <t>g/ml</t>
  </si>
  <si>
    <t>mg/ml</t>
  </si>
  <si>
    <t>ug/ml</t>
  </si>
  <si>
    <t>pg/ml</t>
  </si>
  <si>
    <t>Einheitenauswahl</t>
  </si>
  <si>
    <t>Konzentration:</t>
  </si>
  <si>
    <t>Umrechnung:</t>
  </si>
  <si>
    <t>bisherige Einheit:</t>
  </si>
  <si>
    <t>Einheitenrechner: Hilfstabelle</t>
  </si>
  <si>
    <t>Kalibrationsfaktoren berechnen</t>
  </si>
  <si>
    <t>Aktueller Kalibrationsfaktor</t>
  </si>
  <si>
    <t>gemesserner Wert</t>
  </si>
  <si>
    <t>Zielwert der Kontrolle</t>
  </si>
  <si>
    <t>neuer Kalibrationsfaktor</t>
  </si>
  <si>
    <t>Kalibrationsfaktoren</t>
  </si>
  <si>
    <t>Bitte Wählen (Hämatologie oder Klinische Chemie):</t>
  </si>
  <si>
    <t>gewünschte Einheit:</t>
  </si>
  <si>
    <t xml:space="preserve">     Hämatologie (Proportionales Verhältnis)</t>
  </si>
  <si>
    <t xml:space="preserve">     Klinische Chemie (Umgekehrt Proportionales Verhältnis)</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</si>
  <si>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</si>
  <si>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</si>
  <si>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</si>
  <si>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</si>
  <si>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Statistische Messwerte Parameterauswahl</t>
  </si>
  <si>
    <t>Rechner: kritische Differenz (Gibt es eine signifikante (=methodenunabhängige) Messwertdifferenz)</t>
  </si>
  <si>
    <t>Statistische Angaben zu den Messwerten:</t>
  </si>
  <si>
    <t>Parameterauswahl:</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</si>
  <si>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</si>
  <si>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Es gibt keinen signifikanten Unterschied zwischen den Messwerten. Wenn die Differenz der Messwerte kleiner als die kritische Differenz ist, kann aufgrund der erwarteten Messungenauigkeit des Analysesystems nicht zwischen den Werten unterschieden werden.</t>
  </si>
  <si>
    <t>Bemerkungen:</t>
  </si>
  <si>
    <t>Test</t>
  </si>
  <si>
    <t>Level / Lot</t>
  </si>
  <si>
    <t>AFIAS</t>
  </si>
  <si>
    <t>PCT Kontrolle</t>
  </si>
  <si>
    <t xml:space="preserve">Level 2                  </t>
  </si>
  <si>
    <t xml:space="preserve">Level 1                </t>
  </si>
  <si>
    <t>PCCOWD29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</si>
</sst>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
  </numFmts>
  <fonts count="34"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sz val="22"/>
      <name val="Arial"/>
      <family val="2"/>
    </font>
    <font>
      <b/>
      <sz val="26"/>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sz val="10"/>
      <name val="Arial"/>
      <family val="2"/>
    </font>
    <font>
      <i/>
      <sz val="9"/>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4.9989318521683403E-2"/>
        <bgColor indexed="64"/>
      </patternFill>
    </fill>
    <fill>
      <patternFill patternType="solid">
        <fgColor theme="0" tint="-0.14996795556505021"/>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thick">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top style="medium">
        <color auto="1"/>
      </top>
      <bottom style="thin">
        <color auto="1"/>
      </bottom>
      <diagonal/>
    </border>
    <border>
      <left style="thick">
        <color auto="1"/>
      </left>
      <right/>
      <top style="thin">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3">
    <xf numFmtId="0" fontId="0" fillId="0" borderId="0"/>
    <xf numFmtId="9" fontId="1" fillId="0" borderId="0" applyFont="0" applyFill="0" applyBorder="0" applyAlignment="0" applyProtection="0"/>
    <xf numFmtId="43" fontId="32" fillId="0" borderId="0" applyFont="0" applyFill="0" applyBorder="0" applyAlignment="0" applyProtection="0"/>
  </cellStyleXfs>
  <cellXfs count="221">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1" fillId="0" borderId="0" xfId="0" applyNumberFormat="1" applyFont="1" applyAlignment="1">
      <alignment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10" fontId="0" fillId="0" borderId="0" xfId="0" applyNumberFormat="1"/>
    <xf numFmtId="0" fontId="0" fillId="0" borderId="0" xfId="0" applyAlignment="1">
      <alignment wrapText="1"/>
    </xf>
    <xf numFmtId="0" fontId="1" fillId="8" borderId="54" xfId="0" applyFont="1" applyFill="1" applyBorder="1" applyAlignment="1" applyProtection="1">
      <alignment horizontal="center"/>
      <protection locked="0"/>
    </xf>
    <xf numFmtId="0" fontId="0" fillId="8" borderId="55" xfId="0" applyFill="1" applyBorder="1" applyAlignment="1" applyProtection="1">
      <alignment horizontal="center"/>
      <protection locked="0"/>
    </xf>
    <xf numFmtId="0" fontId="0" fillId="8" borderId="62" xfId="0" applyFill="1" applyBorder="1" applyAlignment="1" applyProtection="1">
      <alignment horizontal="center" vertical="center"/>
      <protection locked="0"/>
    </xf>
    <xf numFmtId="0" fontId="0" fillId="8" borderId="63" xfId="0" applyFill="1" applyBorder="1" applyAlignment="1" applyProtection="1">
      <alignment horizontal="center" vertical="center"/>
      <protection locked="0"/>
    </xf>
    <xf numFmtId="9" fontId="0" fillId="0" borderId="0" xfId="1" applyNumberFormat="1" applyFont="1" applyAlignment="1">
      <alignment horizontal="center" vertical="center"/>
    </xf>
    <xf numFmtId="0" fontId="1" fillId="8" borderId="73" xfId="0" applyFont="1" applyFill="1" applyBorder="1" applyAlignment="1" applyProtection="1">
      <alignment horizontal="center" vertical="center"/>
      <protection locked="0"/>
    </xf>
    <xf numFmtId="0" fontId="1" fillId="8" borderId="63" xfId="0" applyFont="1" applyFill="1" applyBorder="1" applyAlignment="1" applyProtection="1">
      <alignment horizontal="center" vertical="center"/>
      <protection locked="0"/>
    </xf>
    <xf numFmtId="0" fontId="0" fillId="0" borderId="55" xfId="0" applyBorder="1" applyAlignment="1" applyProtection="1">
      <alignment horizontal="center"/>
    </xf>
    <xf numFmtId="0" fontId="0" fillId="0" borderId="0" xfId="0" applyProtection="1">
      <protection locked="0"/>
    </xf>
    <xf numFmtId="0" fontId="0" fillId="0" borderId="59" xfId="0" applyBorder="1" applyProtection="1">
      <protection locked="0"/>
    </xf>
    <xf numFmtId="0" fontId="0" fillId="0" borderId="60" xfId="0" applyBorder="1" applyProtection="1">
      <protection locked="0"/>
    </xf>
    <xf numFmtId="0" fontId="0" fillId="0" borderId="61" xfId="0" applyBorder="1" applyProtection="1">
      <protection locked="0"/>
    </xf>
    <xf numFmtId="0" fontId="29" fillId="0" borderId="51" xfId="0" applyFont="1" applyBorder="1" applyAlignment="1" applyProtection="1">
      <alignment horizontal="center" vertical="center"/>
      <protection locked="0"/>
    </xf>
    <xf numFmtId="0" fontId="29" fillId="0" borderId="52" xfId="0" applyFont="1" applyBorder="1" applyAlignment="1" applyProtection="1">
      <alignment horizontal="center" vertical="center"/>
      <protection locked="0"/>
    </xf>
    <xf numFmtId="0" fontId="29" fillId="0" borderId="53" xfId="0" applyFont="1" applyBorder="1" applyAlignment="1" applyProtection="1">
      <alignment horizontal="center" vertical="center"/>
      <protection locked="0"/>
    </xf>
    <xf numFmtId="0" fontId="29" fillId="0" borderId="75" xfId="0" applyFont="1" applyBorder="1" applyAlignment="1" applyProtection="1">
      <alignment horizontal="center"/>
      <protection locked="0"/>
    </xf>
    <xf numFmtId="0" fontId="29" fillId="0" borderId="76" xfId="0" applyFont="1" applyBorder="1" applyAlignment="1" applyProtection="1">
      <protection locked="0"/>
    </xf>
    <xf numFmtId="0" fontId="29" fillId="0" borderId="76" xfId="0" applyFont="1" applyBorder="1" applyAlignment="1" applyProtection="1">
      <alignment horizontal="center"/>
      <protection locked="0"/>
    </xf>
    <xf numFmtId="0" fontId="29" fillId="0" borderId="77" xfId="0" applyFont="1" applyBorder="1" applyAlignment="1" applyProtection="1">
      <alignment horizontal="center"/>
      <protection locked="0"/>
    </xf>
    <xf numFmtId="0" fontId="0" fillId="0" borderId="46" xfId="0" applyBorder="1" applyProtection="1">
      <protection locked="0"/>
    </xf>
    <xf numFmtId="0" fontId="0" fillId="0" borderId="0" xfId="0" applyBorder="1" applyProtection="1">
      <protection locked="0"/>
    </xf>
    <xf numFmtId="0" fontId="0" fillId="0" borderId="47" xfId="0" applyBorder="1" applyProtection="1">
      <protection locked="0"/>
    </xf>
    <xf numFmtId="0" fontId="29" fillId="0" borderId="57" xfId="0" applyFont="1" applyBorder="1" applyProtection="1">
      <protection locked="0"/>
    </xf>
    <xf numFmtId="0" fontId="0" fillId="0" borderId="48" xfId="0" applyBorder="1" applyProtection="1">
      <protection locked="0"/>
    </xf>
    <xf numFmtId="0" fontId="29" fillId="0" borderId="51" xfId="0" applyFont="1" applyBorder="1" applyAlignment="1" applyProtection="1">
      <alignment horizontal="center"/>
      <protection locked="0"/>
    </xf>
    <xf numFmtId="0" fontId="29" fillId="0" borderId="52" xfId="0" applyFont="1" applyBorder="1" applyAlignment="1" applyProtection="1">
      <alignment horizontal="center"/>
      <protection locked="0"/>
    </xf>
    <xf numFmtId="0" fontId="29" fillId="0" borderId="69" xfId="0" applyFont="1" applyBorder="1" applyAlignment="1" applyProtection="1">
      <alignment horizontal="right"/>
      <protection locked="0"/>
    </xf>
    <xf numFmtId="0" fontId="14" fillId="0" borderId="68" xfId="0" applyFont="1" applyBorder="1" applyAlignment="1" applyProtection="1">
      <protection locked="0"/>
    </xf>
    <xf numFmtId="0" fontId="1" fillId="0" borderId="73" xfId="0" applyFont="1" applyFill="1" applyBorder="1" applyAlignment="1" applyProtection="1">
      <alignment horizontal="center" vertical="center"/>
    </xf>
    <xf numFmtId="0" fontId="1" fillId="0" borderId="74" xfId="0" applyFont="1" applyFill="1" applyBorder="1" applyAlignment="1" applyProtection="1">
      <alignment horizontal="center" vertical="center"/>
    </xf>
    <xf numFmtId="0" fontId="1" fillId="0" borderId="63" xfId="0" applyFont="1" applyFill="1" applyBorder="1" applyAlignment="1" applyProtection="1">
      <alignment horizontal="center" vertical="center"/>
    </xf>
    <xf numFmtId="0" fontId="1" fillId="0" borderId="64" xfId="0" applyFont="1" applyFill="1" applyBorder="1" applyAlignment="1" applyProtection="1">
      <alignment horizontal="center" vertical="center"/>
    </xf>
    <xf numFmtId="0" fontId="1" fillId="0" borderId="71" xfId="0" applyFont="1" applyBorder="1" applyAlignment="1" applyProtection="1">
      <alignment vertical="center"/>
    </xf>
    <xf numFmtId="0" fontId="0" fillId="0" borderId="49" xfId="0" applyBorder="1" applyProtection="1">
      <protection locked="0"/>
    </xf>
    <xf numFmtId="0" fontId="0" fillId="0" borderId="82" xfId="0" applyBorder="1" applyProtection="1">
      <protection locked="0"/>
    </xf>
    <xf numFmtId="0" fontId="1" fillId="7" borderId="53" xfId="0" quotePrefix="1" applyFont="1" applyFill="1" applyBorder="1" applyAlignment="1" applyProtection="1">
      <alignment horizontal="center"/>
    </xf>
    <xf numFmtId="10" fontId="1" fillId="7" borderId="74" xfId="0" applyNumberFormat="1" applyFont="1" applyFill="1" applyBorder="1" applyAlignment="1" applyProtection="1">
      <alignment horizontal="center"/>
    </xf>
    <xf numFmtId="0" fontId="1" fillId="7" borderId="74" xfId="0" applyFont="1" applyFill="1" applyBorder="1" applyAlignment="1" applyProtection="1">
      <alignment horizontal="center"/>
    </xf>
    <xf numFmtId="0" fontId="1" fillId="7" borderId="64" xfId="0" applyFont="1" applyFill="1" applyBorder="1" applyAlignment="1" applyProtection="1">
      <alignment horizontal="center"/>
    </xf>
    <xf numFmtId="10" fontId="1" fillId="8" borderId="56" xfId="0" applyNumberFormat="1" applyFont="1" applyFill="1" applyBorder="1" applyAlignment="1" applyProtection="1">
      <alignment horizontal="center"/>
      <protection locked="0"/>
    </xf>
    <xf numFmtId="0" fontId="28" fillId="8" borderId="2" xfId="0" applyFont="1" applyFill="1" applyBorder="1" applyAlignment="1" applyProtection="1">
      <alignment horizontal="right" shrinkToFit="1"/>
      <protection locked="0"/>
    </xf>
    <xf numFmtId="0" fontId="1" fillId="0" borderId="72" xfId="0" applyFont="1" applyFill="1" applyBorder="1" applyAlignment="1" applyProtection="1">
      <alignment horizontal="center" vertical="center" shrinkToFit="1"/>
    </xf>
    <xf numFmtId="0" fontId="1" fillId="0" borderId="62" xfId="0" applyFont="1" applyFill="1" applyBorder="1" applyAlignment="1" applyProtection="1">
      <alignment horizontal="center" vertical="center" shrinkToFit="1"/>
    </xf>
    <xf numFmtId="165" fontId="0" fillId="0" borderId="70" xfId="2" applyNumberFormat="1" applyFont="1" applyBorder="1" applyAlignment="1" applyProtection="1">
      <alignment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33" fillId="0" borderId="11" xfId="0" applyFont="1" applyBorder="1" applyAlignment="1" applyProtection="1">
      <alignment horizontal="left" vertical="center"/>
      <protection locked="0"/>
    </xf>
    <xf numFmtId="0" fontId="33" fillId="0" borderId="12" xfId="0" applyFont="1" applyBorder="1" applyAlignment="1" applyProtection="1">
      <alignment horizontal="left" vertical="center"/>
      <protection locked="0"/>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6" fillId="0" borderId="23" xfId="0" quotePrefix="1" applyFont="1" applyBorder="1" applyAlignment="1">
      <alignment horizontal="center" vertical="center"/>
    </xf>
    <xf numFmtId="0" fontId="16" fillId="0" borderId="24" xfId="0" applyFont="1" applyBorder="1" applyAlignment="1">
      <alignment horizontal="center" vertical="center"/>
    </xf>
    <xf numFmtId="0" fontId="16" fillId="0" borderId="25" xfId="0" quotePrefix="1"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0" fontId="16" fillId="0" borderId="23" xfId="0" applyFont="1" applyBorder="1" applyAlignment="1">
      <alignment horizontal="center" vertical="center"/>
    </xf>
    <xf numFmtId="0" fontId="16" fillId="0" borderId="24" xfId="0" quotePrefix="1" applyFont="1" applyBorder="1" applyAlignment="1">
      <alignment horizontal="center" vertical="center"/>
    </xf>
    <xf numFmtId="0" fontId="2" fillId="0" borderId="21" xfId="0" quotePrefix="1" applyFont="1" applyBorder="1" applyAlignment="1">
      <alignment horizontal="center" vertical="center"/>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8" fillId="0" borderId="0" xfId="0" applyFont="1" applyAlignment="1">
      <alignment horizontal="center" vertical="center"/>
    </xf>
    <xf numFmtId="0" fontId="21" fillId="3" borderId="0" xfId="0" applyFont="1" applyFill="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right" vertical="center"/>
    </xf>
    <xf numFmtId="2" fontId="16" fillId="0" borderId="25" xfId="0" applyNumberFormat="1" applyFont="1" applyBorder="1" applyAlignment="1">
      <alignment horizontal="right" vertical="center"/>
    </xf>
    <xf numFmtId="2" fontId="2" fillId="0" borderId="21" xfId="0" quotePrefix="1" applyNumberFormat="1" applyFont="1" applyBorder="1" applyAlignment="1">
      <alignment horizontal="center"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0" fontId="27" fillId="0" borderId="42"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xf>
    <xf numFmtId="0" fontId="25" fillId="2" borderId="32" xfId="0" applyFont="1" applyFill="1" applyBorder="1" applyAlignment="1">
      <alignment horizontal="left"/>
    </xf>
    <xf numFmtId="0" fontId="25" fillId="2" borderId="32" xfId="0" applyFont="1" applyFill="1" applyBorder="1" applyAlignment="1">
      <alignment vertical="center" shrinkToFit="1"/>
    </xf>
    <xf numFmtId="0" fontId="25" fillId="2" borderId="32" xfId="0" applyFont="1" applyFill="1" applyBorder="1" applyAlignment="1">
      <alignment horizontal="right"/>
    </xf>
    <xf numFmtId="0" fontId="25" fillId="2" borderId="33" xfId="0" applyFont="1" applyFill="1" applyBorder="1" applyAlignment="1">
      <alignment horizontal="right"/>
    </xf>
    <xf numFmtId="0" fontId="26" fillId="2" borderId="42" xfId="0" applyFont="1" applyFill="1" applyBorder="1" applyAlignment="1">
      <alignment horizontal="center"/>
    </xf>
    <xf numFmtId="0" fontId="27" fillId="0" borderId="0" xfId="0" applyFont="1" applyBorder="1" applyAlignment="1">
      <alignment horizontal="center"/>
    </xf>
    <xf numFmtId="0" fontId="27" fillId="0" borderId="27" xfId="0" applyFont="1" applyBorder="1" applyAlignment="1">
      <alignment horizontal="center"/>
    </xf>
    <xf numFmtId="0" fontId="28" fillId="6" borderId="43" xfId="0" applyFont="1" applyFill="1" applyBorder="1" applyAlignment="1" applyProtection="1">
      <alignment horizontal="left"/>
      <protection locked="0"/>
    </xf>
    <xf numFmtId="0" fontId="28" fillId="6" borderId="44" xfId="0" applyFont="1" applyFill="1" applyBorder="1" applyAlignment="1" applyProtection="1">
      <alignment horizontal="left"/>
      <protection locked="0"/>
    </xf>
    <xf numFmtId="0" fontId="28" fillId="6" borderId="45" xfId="0" applyFont="1" applyFill="1" applyBorder="1" applyAlignment="1" applyProtection="1">
      <alignment horizontal="left"/>
      <protection locked="0"/>
    </xf>
    <xf numFmtId="0" fontId="14" fillId="2" borderId="78" xfId="0" applyFont="1" applyFill="1" applyBorder="1" applyAlignment="1" applyProtection="1">
      <alignment horizontal="left" vertical="center"/>
      <protection locked="0"/>
    </xf>
    <xf numFmtId="0" fontId="14" fillId="2" borderId="79" xfId="0" applyFont="1" applyFill="1" applyBorder="1" applyAlignment="1" applyProtection="1">
      <alignment horizontal="left" vertical="center"/>
      <protection locked="0"/>
    </xf>
    <xf numFmtId="0" fontId="14" fillId="2" borderId="80" xfId="0" applyFont="1" applyFill="1" applyBorder="1" applyAlignment="1" applyProtection="1">
      <alignment horizontal="left" vertical="center"/>
      <protection locked="0"/>
    </xf>
    <xf numFmtId="0" fontId="29" fillId="7" borderId="85" xfId="0" applyFont="1" applyFill="1" applyBorder="1" applyAlignment="1" applyProtection="1">
      <alignment horizontal="right" shrinkToFit="1"/>
    </xf>
    <xf numFmtId="0" fontId="29" fillId="7" borderId="73" xfId="0" applyFont="1" applyFill="1" applyBorder="1" applyAlignment="1" applyProtection="1">
      <alignment horizontal="right" shrinkToFit="1"/>
    </xf>
    <xf numFmtId="0" fontId="29" fillId="7" borderId="86" xfId="0" applyFont="1" applyFill="1" applyBorder="1" applyAlignment="1" applyProtection="1">
      <alignment horizontal="right" shrinkToFit="1"/>
    </xf>
    <xf numFmtId="0" fontId="29" fillId="7" borderId="63" xfId="0" applyFont="1" applyFill="1" applyBorder="1" applyAlignment="1" applyProtection="1">
      <alignment horizontal="right" shrinkToFit="1"/>
    </xf>
    <xf numFmtId="0" fontId="30" fillId="7" borderId="25" xfId="0" applyFont="1" applyFill="1" applyBorder="1" applyAlignment="1" applyProtection="1">
      <alignment horizontal="left" vertical="top" wrapText="1"/>
    </xf>
    <xf numFmtId="0" fontId="30" fillId="7" borderId="58" xfId="0" applyFont="1" applyFill="1" applyBorder="1" applyAlignment="1" applyProtection="1">
      <alignment horizontal="left" vertical="top" wrapText="1"/>
    </xf>
    <xf numFmtId="0" fontId="30" fillId="7" borderId="0" xfId="0" applyFont="1" applyFill="1" applyBorder="1" applyAlignment="1" applyProtection="1">
      <alignment horizontal="left" vertical="top" wrapText="1"/>
    </xf>
    <xf numFmtId="0" fontId="30" fillId="7" borderId="47" xfId="0" applyFont="1" applyFill="1" applyBorder="1" applyAlignment="1" applyProtection="1">
      <alignment horizontal="left" vertical="top" wrapText="1"/>
    </xf>
    <xf numFmtId="0" fontId="30" fillId="7" borderId="49" xfId="0" applyFont="1" applyFill="1" applyBorder="1" applyAlignment="1" applyProtection="1">
      <alignment horizontal="left" vertical="top" wrapText="1"/>
    </xf>
    <xf numFmtId="0" fontId="30" fillId="7" borderId="50" xfId="0" applyFont="1" applyFill="1" applyBorder="1" applyAlignment="1" applyProtection="1">
      <alignment horizontal="left" vertical="top" wrapText="1"/>
    </xf>
    <xf numFmtId="0" fontId="28" fillId="6" borderId="65" xfId="0" applyFont="1" applyFill="1" applyBorder="1" applyAlignment="1" applyProtection="1">
      <alignment horizontal="left"/>
      <protection locked="0"/>
    </xf>
    <xf numFmtId="0" fontId="28" fillId="6" borderId="66" xfId="0" applyFont="1" applyFill="1" applyBorder="1" applyAlignment="1" applyProtection="1">
      <alignment horizontal="left"/>
      <protection locked="0"/>
    </xf>
    <xf numFmtId="0" fontId="28" fillId="6" borderId="67" xfId="0" applyFont="1" applyFill="1" applyBorder="1" applyAlignment="1" applyProtection="1">
      <alignment horizontal="left"/>
      <protection locked="0"/>
    </xf>
    <xf numFmtId="0" fontId="29" fillId="0" borderId="52" xfId="0" applyFont="1" applyBorder="1" applyAlignment="1" applyProtection="1">
      <alignment horizontal="center"/>
      <protection locked="0"/>
    </xf>
    <xf numFmtId="0" fontId="0" fillId="8" borderId="63" xfId="0" applyFill="1" applyBorder="1" applyAlignment="1" applyProtection="1">
      <alignment horizontal="center" vertical="center"/>
      <protection locked="0"/>
    </xf>
    <xf numFmtId="0" fontId="31" fillId="5" borderId="81" xfId="0" applyFont="1" applyFill="1" applyBorder="1" applyAlignment="1" applyProtection="1">
      <alignment horizontal="right"/>
      <protection locked="0"/>
    </xf>
    <xf numFmtId="0" fontId="31" fillId="5" borderId="83" xfId="0" applyFont="1" applyFill="1" applyBorder="1" applyAlignment="1" applyProtection="1">
      <alignment horizontal="right"/>
      <protection locked="0"/>
    </xf>
    <xf numFmtId="0" fontId="29" fillId="7" borderId="84" xfId="0" applyFont="1" applyFill="1" applyBorder="1" applyAlignment="1" applyProtection="1">
      <alignment horizontal="right" shrinkToFit="1"/>
    </xf>
    <xf numFmtId="0" fontId="29" fillId="7" borderId="52" xfId="0" applyFont="1" applyFill="1" applyBorder="1" applyAlignment="1" applyProtection="1">
      <alignment horizontal="right" shrinkToFit="1"/>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3">
    <cellStyle name="Komma" xfId="2" builtinId="3"/>
    <cellStyle name="Prozent" xfId="1" builtinId="5"/>
    <cellStyle name="Standard" xfId="0" builtinId="0"/>
  </cellStyles>
  <dxfs count="121">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47</xdr:col>
      <xdr:colOff>57150</xdr:colOff>
      <xdr:row>0</xdr:row>
      <xdr:rowOff>19049</xdr:rowOff>
    </xdr:from>
    <xdr:to>
      <xdr:col>56</xdr:col>
      <xdr:colOff>2932</xdr:colOff>
      <xdr:row>2</xdr:row>
      <xdr:rowOff>361687</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620500" y="19049"/>
          <a:ext cx="2612782" cy="733163"/>
        </a:xfrm>
        <a:prstGeom prst="rect">
          <a:avLst/>
        </a:prstGeom>
      </xdr:spPr>
    </xdr:pic>
    <xdr:clientData/>
  </xdr:twoCellAnchor>
  <xdr:twoCellAnchor editAs="absolute">
    <xdr:from>
      <xdr:col>2</xdr:col>
      <xdr:colOff>29267</xdr:colOff>
      <xdr:row>10</xdr:row>
      <xdr:rowOff>117022</xdr:rowOff>
    </xdr:from>
    <xdr:to>
      <xdr:col>17</xdr:col>
      <xdr:colOff>193771</xdr:colOff>
      <xdr:row>39</xdr:row>
      <xdr:rowOff>43984</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43961</xdr:colOff>
      <xdr:row>10</xdr:row>
      <xdr:rowOff>117022</xdr:rowOff>
    </xdr:from>
    <xdr:to>
      <xdr:col>35</xdr:col>
      <xdr:colOff>193771</xdr:colOff>
      <xdr:row>39</xdr:row>
      <xdr:rowOff>106457</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66771</xdr:colOff>
      <xdr:row>39</xdr:row>
      <xdr:rowOff>64914</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BA07683F-56C1-4870-A593-9465275AAFA8}"/>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B453A0-B1BA-4DF8-90E2-37D6834C2D68}" name="Tabelle4" displayName="Tabelle4" ref="B5:G201" totalsRowShown="0">
  <autoFilter ref="B5:G201" xr:uid="{59B453A0-B1BA-4DF8-90E2-37D6834C2D68}"/>
  <tableColumns count="6">
    <tableColumn id="1" xr3:uid="{E9F8E1F5-6978-43B2-9C4B-7147BBC87A7F}" name="Parameter" dataDxfId="16"/>
    <tableColumn id="2" xr3:uid="{EF0FF6E1-7823-4E5A-9AEC-C063E5F43574}" name="Qualabtoleranz" dataDxfId="15"/>
    <tableColumn id="3" xr3:uid="{7050A9C3-99D4-4732-9925-764BE8BC5A5B}" name="Herstellertoleranz" dataDxfId="14"/>
    <tableColumn id="4" xr3:uid="{2D5EC29B-D7ED-43F8-AC6B-76E2AF37629D}" name="Einheit " dataDxfId="13"/>
    <tableColumn id="5" xr3:uid="{2EF717DF-FD1E-4617-A915-99D41EB74CAE}" name="Hersteller VK %"/>
    <tableColumn id="6" xr3:uid="{302C4874-B8E1-48A5-9602-B897EF0F8960}"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7AC96-663D-4F95-8E08-B3756FF016CB}" name="Tabelle1" displayName="Tabelle1" ref="Q6:Q9" totalsRowShown="0" headerRowDxfId="12" dataDxfId="11">
  <autoFilter ref="Q6:Q9" xr:uid="{A097AC96-663D-4F95-8E08-B3756FF016CB}"/>
  <tableColumns count="1">
    <tableColumn id="1" xr3:uid="{6B9400A4-1C7F-45E7-8FF2-4BC7B4ACAD65}"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968933-D034-4F77-A989-B236BDEA0DB9}" name="Tabelle2" displayName="Tabelle2" ref="Q12:Q17" totalsRowShown="0" headerRowDxfId="9" dataDxfId="8">
  <autoFilter ref="Q12:Q17" xr:uid="{AD968933-D034-4F77-A989-B236BDEA0DB9}"/>
  <tableColumns count="1">
    <tableColumn id="1" xr3:uid="{CEB7BD47-4169-4D5D-8F00-CCF7E22BBA25}"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89DABE-03D4-4389-950C-C6BF57CA3B92}" name="Tabelle3" displayName="Tabelle3" ref="Q20:Q23" totalsRowShown="0" headerRowDxfId="6" dataDxfId="5">
  <autoFilter ref="Q20:Q23" xr:uid="{6B89DABE-03D4-4389-950C-C6BF57CA3B92}"/>
  <tableColumns count="1">
    <tableColumn id="1" xr3:uid="{9AB434B0-6C7A-4851-9192-702B3A4D66EC}"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01078F-6F15-47F0-84CF-97AD42398F06}" name="Tabelle5" displayName="Tabelle5" ref="S12:S17" totalsRowShown="0" headerRowDxfId="3" dataDxfId="2">
  <autoFilter ref="S12:S17" xr:uid="{2601078F-6F15-47F0-84CF-97AD42398F06}"/>
  <tableColumns count="1">
    <tableColumn id="1" xr3:uid="{740F77EB-A97A-4F7E-A56E-423EFB1E5F7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EA7957A-555A-4B9F-9858-347A079FA54A}" name="Tabelle6" displayName="Tabelle6" ref="X4:X37" totalsRowShown="0" headerRowDxfId="0">
  <autoFilter ref="X4:X37" xr:uid="{9EA7957A-555A-4B9F-9858-347A079FA54A}"/>
  <tableColumns count="1">
    <tableColumn id="1" xr3:uid="{355C833A-38D2-476F-A978-39A42D162C18}"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38"/>
  <sheetViews>
    <sheetView showGridLines="0" tabSelected="1" zoomScaleNormal="100" zoomScalePageLayoutView="85" workbookViewId="0">
      <selection activeCell="AL14" sqref="AL14"/>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44" t="s">
        <v>25</v>
      </c>
      <c r="B1" s="124"/>
      <c r="C1" s="124" t="s">
        <v>263</v>
      </c>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5"/>
      <c r="AT1" s="15"/>
      <c r="AU1" s="15"/>
      <c r="AV1" s="15"/>
      <c r="AW1" s="15"/>
      <c r="AX1" s="15"/>
      <c r="AY1" s="15"/>
      <c r="AZ1" s="15"/>
      <c r="BA1" s="15"/>
    </row>
    <row r="2" spans="1:56" ht="12.75" customHeight="1" x14ac:dyDescent="0.2">
      <c r="A2" s="145"/>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7"/>
      <c r="AT2" s="15"/>
      <c r="AU2" s="15"/>
      <c r="AV2" s="15"/>
      <c r="AW2" s="15"/>
      <c r="AX2" s="15"/>
      <c r="AY2" s="15"/>
      <c r="AZ2" s="15"/>
      <c r="BA2" s="15"/>
    </row>
    <row r="3" spans="1:56" ht="30.75" customHeight="1" x14ac:dyDescent="0.2">
      <c r="A3" s="146" t="s">
        <v>24</v>
      </c>
      <c r="B3" s="147"/>
      <c r="C3" s="148" t="s">
        <v>264</v>
      </c>
      <c r="D3" s="148"/>
      <c r="E3" s="148"/>
      <c r="F3" s="148"/>
      <c r="G3" s="148"/>
      <c r="H3" s="148"/>
      <c r="I3" s="148"/>
      <c r="J3" s="148"/>
      <c r="K3" s="148"/>
      <c r="L3" s="148"/>
      <c r="M3" s="148"/>
      <c r="N3" s="148"/>
      <c r="O3" s="148"/>
      <c r="P3" s="148"/>
      <c r="Q3" s="148"/>
      <c r="R3" s="119"/>
      <c r="S3" s="119" t="s">
        <v>26</v>
      </c>
      <c r="T3" s="148" t="s">
        <v>267</v>
      </c>
      <c r="U3" s="148"/>
      <c r="V3" s="148"/>
      <c r="W3" s="148"/>
      <c r="X3" s="148"/>
      <c r="Y3" s="148"/>
      <c r="Z3" s="148"/>
      <c r="AA3" s="148"/>
      <c r="AB3" s="148"/>
      <c r="AC3" s="148"/>
      <c r="AD3" s="148"/>
      <c r="AE3" s="148"/>
      <c r="AF3" s="147" t="s">
        <v>28</v>
      </c>
      <c r="AG3" s="147"/>
      <c r="AH3" s="147"/>
      <c r="AI3" s="147"/>
      <c r="AJ3" s="147"/>
      <c r="AK3" s="128">
        <v>46507</v>
      </c>
      <c r="AL3" s="128"/>
      <c r="AM3" s="128"/>
      <c r="AN3" s="128"/>
      <c r="AO3" s="128"/>
      <c r="AP3" s="128"/>
      <c r="AQ3" s="128"/>
      <c r="AR3" s="128"/>
      <c r="AS3" s="129"/>
      <c r="AT3" s="57"/>
      <c r="AU3" s="57"/>
      <c r="AV3" s="17"/>
      <c r="AW3" s="17"/>
      <c r="AX3" s="17"/>
      <c r="AY3" s="17"/>
      <c r="AZ3" s="17"/>
      <c r="BA3" s="17"/>
    </row>
    <row r="4" spans="1:56" ht="14.25" customHeight="1" x14ac:dyDescent="0.2">
      <c r="A4" s="160" t="str">
        <f>IF(V4="","Welche Art von Vorlage wird benötigt? Wählen Sie im orangen Feld (rechts) aus.","")</f>
        <v/>
      </c>
      <c r="B4" s="160"/>
      <c r="C4" s="160"/>
      <c r="D4" s="160"/>
      <c r="E4" s="160"/>
      <c r="F4" s="160"/>
      <c r="G4" s="160"/>
      <c r="H4" s="160"/>
      <c r="I4" s="160"/>
      <c r="J4" s="160"/>
      <c r="K4" s="160"/>
      <c r="L4" s="160"/>
      <c r="M4" s="160"/>
      <c r="N4" s="160"/>
      <c r="O4" s="160"/>
      <c r="P4" s="160"/>
      <c r="Q4" s="160"/>
      <c r="R4" s="160"/>
      <c r="S4" s="160"/>
      <c r="T4" s="160"/>
      <c r="U4" s="160"/>
      <c r="V4" s="159" t="s">
        <v>32</v>
      </c>
      <c r="W4" s="159"/>
      <c r="X4" s="159"/>
      <c r="Y4" s="159"/>
      <c r="Z4" s="159"/>
      <c r="AA4" s="159"/>
      <c r="AB4" s="159"/>
      <c r="AC4" s="159"/>
      <c r="AD4" s="159"/>
      <c r="AE4" s="159"/>
      <c r="AF4" s="159"/>
      <c r="AG4" s="159"/>
      <c r="AH4" s="159"/>
      <c r="AI4" s="159"/>
      <c r="AJ4" s="159"/>
      <c r="AK4" s="159"/>
      <c r="AM4" s="170" t="str">
        <f>IF($V$4="","Nach jedem Gebrauch eine neue Vorlage öffnen -&gt; Speichern unter","")</f>
        <v/>
      </c>
      <c r="AN4" s="170"/>
      <c r="AO4" s="170"/>
      <c r="AP4" s="170"/>
      <c r="AQ4" s="170"/>
      <c r="AR4" s="170"/>
      <c r="AS4" s="170"/>
      <c r="AT4" s="170"/>
      <c r="AU4" s="170"/>
      <c r="AV4" s="170"/>
      <c r="AW4" s="170"/>
      <c r="AX4" s="170"/>
      <c r="AY4" s="170"/>
      <c r="AZ4" s="170"/>
      <c r="BA4" s="170"/>
      <c r="BB4" s="170"/>
      <c r="BC4" s="170"/>
    </row>
    <row r="5" spans="1:56" ht="12.75" customHeight="1" x14ac:dyDescent="0.2">
      <c r="A5" s="152" t="s">
        <v>168</v>
      </c>
      <c r="B5" s="153"/>
      <c r="C5" s="18"/>
      <c r="D5" s="156" t="s">
        <v>0</v>
      </c>
      <c r="E5" s="157"/>
      <c r="F5" s="157"/>
      <c r="G5" s="157"/>
      <c r="H5" s="157"/>
      <c r="I5" s="157"/>
      <c r="J5" s="157"/>
      <c r="K5" s="157"/>
      <c r="L5" s="157"/>
      <c r="M5" s="158"/>
      <c r="N5" s="161">
        <f>IFERROR(VLOOKUP(A5,'Qualabtoleranzen&amp;Einheiten'!$B$6:$E$201,2,FALSE),"")</f>
        <v>0.27</v>
      </c>
      <c r="O5" s="161"/>
      <c r="P5" s="161"/>
      <c r="Q5" s="162"/>
      <c r="R5" s="19"/>
      <c r="S5" s="152" t="s">
        <v>168</v>
      </c>
      <c r="T5" s="153"/>
      <c r="U5" s="18"/>
      <c r="V5" s="156" t="s">
        <v>0</v>
      </c>
      <c r="W5" s="157"/>
      <c r="X5" s="157"/>
      <c r="Y5" s="157"/>
      <c r="Z5" s="157"/>
      <c r="AA5" s="157"/>
      <c r="AB5" s="157"/>
      <c r="AC5" s="157"/>
      <c r="AD5" s="157"/>
      <c r="AE5" s="158"/>
      <c r="AF5" s="161">
        <f>IFERROR(VLOOKUP(S5,'Qualabtoleranzen&amp;Einheiten'!$B$6:$E$201,2,FALSE),"")</f>
        <v>0.27</v>
      </c>
      <c r="AG5" s="161"/>
      <c r="AH5" s="161"/>
      <c r="AI5" s="162"/>
      <c r="AJ5" s="37"/>
      <c r="AK5" s="152" t="s">
        <v>261</v>
      </c>
      <c r="AL5" s="153"/>
      <c r="AM5" s="18"/>
      <c r="AN5" s="156" t="s">
        <v>0</v>
      </c>
      <c r="AO5" s="157"/>
      <c r="AP5" s="157"/>
      <c r="AQ5" s="157"/>
      <c r="AR5" s="157"/>
      <c r="AS5" s="157"/>
      <c r="AT5" s="157"/>
      <c r="AU5" s="157"/>
      <c r="AV5" s="157"/>
      <c r="AW5" s="158"/>
      <c r="AX5" s="161" t="str">
        <f>IFERROR(VLOOKUP(AK5,'Qualabtoleranzen&amp;Einheiten'!$B$6:$E$201,2,FALSE),"")</f>
        <v/>
      </c>
      <c r="AY5" s="161"/>
      <c r="AZ5" s="161"/>
      <c r="BA5" s="162"/>
    </row>
    <row r="6" spans="1:56" ht="12.75" customHeight="1" x14ac:dyDescent="0.2">
      <c r="A6" s="154"/>
      <c r="B6" s="155"/>
      <c r="C6" s="18"/>
      <c r="D6" s="156" t="s">
        <v>8</v>
      </c>
      <c r="E6" s="157"/>
      <c r="F6" s="157"/>
      <c r="G6" s="157"/>
      <c r="H6" s="157"/>
      <c r="I6" s="157"/>
      <c r="J6" s="157"/>
      <c r="K6" s="157"/>
      <c r="L6" s="157"/>
      <c r="M6" s="158"/>
      <c r="N6" s="161">
        <f>IFERROR(VLOOKUP(A5,'Qualabtoleranzen&amp;Einheiten'!$B$6:$E$201,3,FALSE),"")</f>
        <v>0.27</v>
      </c>
      <c r="O6" s="161"/>
      <c r="P6" s="161"/>
      <c r="Q6" s="162"/>
      <c r="R6" s="19"/>
      <c r="S6" s="154"/>
      <c r="T6" s="155"/>
      <c r="U6" s="18"/>
      <c r="V6" s="156" t="s">
        <v>8</v>
      </c>
      <c r="W6" s="157"/>
      <c r="X6" s="157"/>
      <c r="Y6" s="157"/>
      <c r="Z6" s="157"/>
      <c r="AA6" s="157"/>
      <c r="AB6" s="157"/>
      <c r="AC6" s="157"/>
      <c r="AD6" s="157"/>
      <c r="AE6" s="158"/>
      <c r="AF6" s="161">
        <f>IFERROR(VLOOKUP(S5,'Qualabtoleranzen&amp;Einheiten'!$B$6:$E$201,3,FALSE),"")</f>
        <v>0.27</v>
      </c>
      <c r="AG6" s="161"/>
      <c r="AH6" s="161"/>
      <c r="AI6" s="162"/>
      <c r="AJ6" s="37"/>
      <c r="AK6" s="154"/>
      <c r="AL6" s="155"/>
      <c r="AM6" s="18"/>
      <c r="AN6" s="156" t="s">
        <v>8</v>
      </c>
      <c r="AO6" s="157"/>
      <c r="AP6" s="157"/>
      <c r="AQ6" s="157"/>
      <c r="AR6" s="157"/>
      <c r="AS6" s="157"/>
      <c r="AT6" s="157"/>
      <c r="AU6" s="157"/>
      <c r="AV6" s="157"/>
      <c r="AW6" s="158"/>
      <c r="AX6" s="161" t="str">
        <f>IFERROR(VLOOKUP(AK5,'Qualabtoleranzen&amp;Einheiten'!$B$6:$E$201,3,FALSE),"")</f>
        <v/>
      </c>
      <c r="AY6" s="161"/>
      <c r="AZ6" s="161"/>
      <c r="BA6" s="162"/>
    </row>
    <row r="7" spans="1:56" ht="12.75" customHeight="1" x14ac:dyDescent="0.2">
      <c r="A7" s="174" t="s">
        <v>266</v>
      </c>
      <c r="B7" s="175"/>
      <c r="C7" s="18"/>
      <c r="D7" s="163" t="str">
        <f>IF(AND($V$4="Eine Vorlage zur Zielwertermittlung",NOT(L7="----------")),"neuer Zielwert",IF(NOT($V$4="Eine Vorlage zur Zielwertermittlung"),"Zielwert",""))</f>
        <v>Zielwert</v>
      </c>
      <c r="E7" s="164"/>
      <c r="F7" s="164"/>
      <c r="G7" s="164"/>
      <c r="H7" s="164"/>
      <c r="I7" s="164"/>
      <c r="J7" s="164"/>
      <c r="K7" s="165"/>
      <c r="L7" s="178">
        <v>1.43</v>
      </c>
      <c r="M7" s="178"/>
      <c r="N7" s="178"/>
      <c r="O7" s="149" t="str">
        <f>IFERROR(VLOOKUP(A5,'Qualabtoleranzen&amp;Einheiten'!$B$6:$E$201,4,FALSE),"Einheit")</f>
        <v>ng/ml</v>
      </c>
      <c r="P7" s="150"/>
      <c r="Q7" s="151"/>
      <c r="R7" s="19"/>
      <c r="S7" s="174" t="s">
        <v>265</v>
      </c>
      <c r="T7" s="175"/>
      <c r="U7" s="18"/>
      <c r="V7" s="163" t="str">
        <f>IF(AND($V$4="Eine Vorlage zur Zielwertermittlung",NOT(AD7="----------")),"neuer Zielwert",IF(NOT($V$4="Eine Vorlage zur Zielwertermittlung"),"Zielwert",""))</f>
        <v>Zielwert</v>
      </c>
      <c r="W7" s="164"/>
      <c r="X7" s="164"/>
      <c r="Y7" s="164"/>
      <c r="Z7" s="164"/>
      <c r="AA7" s="164"/>
      <c r="AB7" s="164"/>
      <c r="AC7" s="165"/>
      <c r="AD7" s="168">
        <v>9.7200000000000006</v>
      </c>
      <c r="AE7" s="168"/>
      <c r="AF7" s="168"/>
      <c r="AG7" s="149" t="str">
        <f>IFERROR(VLOOKUP(S5,'Qualabtoleranzen&amp;Einheiten'!$B$6:$E$201,4,FALSE),"Einheit")</f>
        <v>ng/ml</v>
      </c>
      <c r="AH7" s="150"/>
      <c r="AI7" s="151"/>
      <c r="AJ7" s="37"/>
      <c r="AK7" s="174" t="s">
        <v>262</v>
      </c>
      <c r="AL7" s="175"/>
      <c r="AM7" s="18"/>
      <c r="AN7" s="163" t="str">
        <f>IF(AND($V$4="Eine Vorlage zur Zielwertermittlung",NOT(AV7="----------")),"neuer Zielwert",IF(NOT($V$4="Eine Vorlage zur Zielwertermittlung"),"Zielwert",""))</f>
        <v>Zielwert</v>
      </c>
      <c r="AO7" s="164"/>
      <c r="AP7" s="164"/>
      <c r="AQ7" s="164"/>
      <c r="AR7" s="164"/>
      <c r="AS7" s="164"/>
      <c r="AT7" s="164"/>
      <c r="AU7" s="165"/>
      <c r="AV7" s="178" t="str" cm="1">
        <f t="array" ref="AV7">IF(NOT($V$4="Eine Vorlage zur Zielwertermittlung"),"",IF(AND(AL13:AL37="",$V$4="Eine Vorlage zur Zielwertermittlung"),"----------",ROUND(AVERAGE(AL13:AL37),IF(AL12="0 Komastellen",0,IF(AL12="1 Komastelle",1,IF(AL12="2 Komastellen",2,IF(AL12="3 Komastellen",3,1)))))))</f>
        <v/>
      </c>
      <c r="AW7" s="178"/>
      <c r="AX7" s="178"/>
      <c r="AY7" s="149" t="str">
        <f>IFERROR(VLOOKUP(AK5,'Qualabtoleranzen&amp;Einheiten'!$B$6:$E$201,4,FALSE),"Einheit")</f>
        <v>Einheit</v>
      </c>
      <c r="AZ7" s="150"/>
      <c r="BA7" s="151"/>
    </row>
    <row r="8" spans="1:56" ht="12.75" customHeight="1" x14ac:dyDescent="0.2">
      <c r="A8" s="176"/>
      <c r="B8" s="177"/>
      <c r="C8" s="18"/>
      <c r="D8" s="166" t="str">
        <f>IF(L8="","","Standardabweichung")</f>
        <v>Standardabweichung</v>
      </c>
      <c r="E8" s="166"/>
      <c r="F8" s="166"/>
      <c r="G8" s="166"/>
      <c r="H8" s="166"/>
      <c r="I8" s="166"/>
      <c r="J8" s="166"/>
      <c r="K8" s="166"/>
      <c r="L8" s="167">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0.13</v>
      </c>
      <c r="M8" s="167"/>
      <c r="N8" s="167"/>
      <c r="O8" s="136" t="str">
        <f>IF(L8="","",O7)</f>
        <v>ng/ml</v>
      </c>
      <c r="P8" s="136"/>
      <c r="Q8" s="136"/>
      <c r="R8" s="19"/>
      <c r="S8" s="176"/>
      <c r="T8" s="177"/>
      <c r="U8" s="18"/>
      <c r="V8" s="166" t="str">
        <f>IF(AD8="","","Standardabweichung")</f>
        <v>Standardabweichung</v>
      </c>
      <c r="W8" s="166"/>
      <c r="X8" s="166"/>
      <c r="Y8" s="166"/>
      <c r="Z8" s="166"/>
      <c r="AA8" s="166"/>
      <c r="AB8" s="166"/>
      <c r="AC8" s="166"/>
      <c r="AD8" s="167">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0.87</v>
      </c>
      <c r="AE8" s="167"/>
      <c r="AF8" s="167"/>
      <c r="AG8" s="136" t="str">
        <f>IF(AD8="","",AG7)</f>
        <v>ng/ml</v>
      </c>
      <c r="AH8" s="136"/>
      <c r="AI8" s="136"/>
      <c r="AJ8" s="37"/>
      <c r="AK8" s="176"/>
      <c r="AL8" s="177"/>
      <c r="AM8" s="18"/>
      <c r="AN8" s="166" t="str">
        <f>IF(AV8="","","Standardabweichung")</f>
        <v/>
      </c>
      <c r="AO8" s="166"/>
      <c r="AP8" s="166"/>
      <c r="AQ8" s="166"/>
      <c r="AR8" s="166"/>
      <c r="AS8" s="166"/>
      <c r="AT8" s="166"/>
      <c r="AU8" s="166"/>
      <c r="AV8" s="167"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67"/>
      <c r="AX8" s="167"/>
      <c r="AY8" s="136" t="str">
        <f>IF(AV8="","",AY7)</f>
        <v/>
      </c>
      <c r="AZ8" s="136"/>
      <c r="BA8" s="136"/>
    </row>
    <row r="9" spans="1:56" ht="13.5" x14ac:dyDescent="0.25">
      <c r="A9" s="58" t="str">
        <f>IF($V$4="Eine Vorlage zur Zielwertüberwachung","Verwendeter ZW =","")</f>
        <v/>
      </c>
      <c r="B9" s="171" t="s">
        <v>34</v>
      </c>
      <c r="C9" s="171"/>
      <c r="D9" s="172" t="str">
        <f>IF(AND($V$4="Eine Vorlage zur Zielwertüberwachung",NOT(O9="")),"errechneter Mittelwert:","")</f>
        <v/>
      </c>
      <c r="E9" s="172"/>
      <c r="F9" s="172"/>
      <c r="G9" s="172"/>
      <c r="H9" s="172"/>
      <c r="I9" s="172"/>
      <c r="J9" s="172"/>
      <c r="K9" s="172"/>
      <c r="L9" s="172"/>
      <c r="M9" s="172"/>
      <c r="N9" s="172"/>
      <c r="O9" s="173" t="str" cm="1">
        <f t="array" ref="O9">IF(OR(AND(B13:B37=""),NOT($V$4="Eine Vorlage zur Zielwertüberwachung")),"",ROUND(AVERAGE(B13:B37),IF(B12="0 Komastellen",0,IF(B12="1 Komastelle",1,IF(B12="2 Komastellen",2,IF(B12="3 Komastellen",3,1))))))</f>
        <v/>
      </c>
      <c r="P9" s="173"/>
      <c r="Q9" s="173"/>
      <c r="R9" s="20"/>
      <c r="S9" s="58" t="str">
        <f>IF($V$4="Eine Vorlage zur Zielwertüberwachung","Verwendeter ZW =","")</f>
        <v/>
      </c>
      <c r="T9" s="171" t="s">
        <v>34</v>
      </c>
      <c r="U9" s="171"/>
      <c r="V9" s="172" t="str">
        <f>IF(AND($V$4="Eine Vorlage zur Zielwertüberwachung",NOT(AG9="")),"errechneter Mittelwert:","")</f>
        <v/>
      </c>
      <c r="W9" s="172"/>
      <c r="X9" s="172"/>
      <c r="Y9" s="172"/>
      <c r="Z9" s="172"/>
      <c r="AA9" s="172"/>
      <c r="AB9" s="172"/>
      <c r="AC9" s="172"/>
      <c r="AD9" s="172"/>
      <c r="AE9" s="172"/>
      <c r="AF9" s="172"/>
      <c r="AG9" s="173" t="str" cm="1">
        <f t="array" ref="AG9">IF(OR(AND(T13:T37=""),NOT($V$4="Eine Vorlage zur Zielwertüberwachung")),"",ROUND(AVERAGE(T13:T37),IF(T12="0 Komastellen",0,IF(T12="1 Komastelle",1,IF(T12="2 Komastellen",2,IF(T12="3 Komastellen",3,1))))))</f>
        <v/>
      </c>
      <c r="AH9" s="173"/>
      <c r="AI9" s="173"/>
      <c r="AK9" s="58" t="str">
        <f>IF($V$4="Eine Vorlage zur Zielwertüberwachung","Verwendeter ZW =","")</f>
        <v/>
      </c>
      <c r="AL9" s="171" t="s">
        <v>34</v>
      </c>
      <c r="AM9" s="171"/>
      <c r="AN9" s="172" t="str">
        <f>IF(AND($V$4="Eine Vorlage zur Zielwertüberwachung",NOT(AY9="")),"errechneter Mittelwert:","")</f>
        <v/>
      </c>
      <c r="AO9" s="172"/>
      <c r="AP9" s="172"/>
      <c r="AQ9" s="172"/>
      <c r="AR9" s="172"/>
      <c r="AS9" s="172"/>
      <c r="AT9" s="172"/>
      <c r="AU9" s="172"/>
      <c r="AV9" s="172"/>
      <c r="AW9" s="172"/>
      <c r="AX9" s="172"/>
      <c r="AY9" s="173" t="str" cm="1">
        <f t="array" ref="AY9">IF(OR(AND(AL13:AL37=""),NOT($V$4="Eine Vorlage zur Zielwertüberwachung")),"",ROUND(AVERAGE(AL13:AL37),IF(AL12="0 Komastellen",0,IF(AL12="1 Komastelle",1,IF(AL12="2 Komastellen",2,IF(AL12="3 Komastellen",3,1))))))</f>
        <v/>
      </c>
      <c r="AZ9" s="173"/>
      <c r="BA9" s="173"/>
    </row>
    <row r="10" spans="1:56" s="22" customFormat="1" x14ac:dyDescent="0.2">
      <c r="A10" s="45" t="s">
        <v>1</v>
      </c>
      <c r="B10" s="39" t="str">
        <f>O7</f>
        <v>ng/ml</v>
      </c>
      <c r="C10" s="40"/>
      <c r="D10" s="134" t="s">
        <v>2</v>
      </c>
      <c r="E10" s="142"/>
      <c r="F10" s="134" t="s">
        <v>3</v>
      </c>
      <c r="G10" s="142"/>
      <c r="H10" s="134" t="s">
        <v>4</v>
      </c>
      <c r="I10" s="142"/>
      <c r="J10" s="141" t="str">
        <f>IF(AND($V$4="Eine Vorlage zur Zielwertüberwachung",B9="errechneter Mw"),"Mw","Zw")</f>
        <v>Zw</v>
      </c>
      <c r="K10" s="142"/>
      <c r="L10" s="141" t="s">
        <v>5</v>
      </c>
      <c r="M10" s="135"/>
      <c r="N10" s="134" t="s">
        <v>6</v>
      </c>
      <c r="O10" s="135"/>
      <c r="P10" s="136" t="s">
        <v>7</v>
      </c>
      <c r="Q10" s="135"/>
      <c r="R10" s="21"/>
      <c r="S10" s="45" t="s">
        <v>1</v>
      </c>
      <c r="T10" s="39" t="str">
        <f>AG7</f>
        <v>ng/ml</v>
      </c>
      <c r="U10" s="40"/>
      <c r="V10" s="134" t="s">
        <v>2</v>
      </c>
      <c r="W10" s="142"/>
      <c r="X10" s="134" t="s">
        <v>3</v>
      </c>
      <c r="Y10" s="142"/>
      <c r="Z10" s="134" t="s">
        <v>4</v>
      </c>
      <c r="AA10" s="142"/>
      <c r="AB10" s="141" t="str">
        <f>IF(AND($V$4="Eine Vorlage zur Zielwertüberwachung",T9="errechneter Mw"),"Mw","Zw")</f>
        <v>Zw</v>
      </c>
      <c r="AC10" s="142"/>
      <c r="AD10" s="141" t="s">
        <v>5</v>
      </c>
      <c r="AE10" s="135"/>
      <c r="AF10" s="134" t="s">
        <v>6</v>
      </c>
      <c r="AG10" s="135"/>
      <c r="AH10" s="136" t="s">
        <v>7</v>
      </c>
      <c r="AI10" s="135"/>
      <c r="AJ10" s="37"/>
      <c r="AK10" s="45" t="s">
        <v>1</v>
      </c>
      <c r="AL10" s="39" t="str">
        <f>AY7</f>
        <v>Einheit</v>
      </c>
      <c r="AM10" s="40"/>
      <c r="AN10" s="134" t="s">
        <v>2</v>
      </c>
      <c r="AO10" s="142"/>
      <c r="AP10" s="134" t="s">
        <v>3</v>
      </c>
      <c r="AQ10" s="142"/>
      <c r="AR10" s="134" t="s">
        <v>4</v>
      </c>
      <c r="AS10" s="142"/>
      <c r="AT10" s="141" t="str">
        <f>IF(AND($V$4="Eine Vorlage zur Zielwertüberwachung",AL9="errechneter Mw"),"Mw","Zw")</f>
        <v>Zw</v>
      </c>
      <c r="AU10" s="142"/>
      <c r="AV10" s="141" t="s">
        <v>5</v>
      </c>
      <c r="AW10" s="135"/>
      <c r="AX10" s="134" t="s">
        <v>6</v>
      </c>
      <c r="AY10" s="135"/>
      <c r="AZ10" s="136" t="s">
        <v>7</v>
      </c>
      <c r="BA10" s="135"/>
      <c r="BC10" s="130" t="s">
        <v>260</v>
      </c>
      <c r="BD10" s="131"/>
    </row>
    <row r="11" spans="1:56" s="22" customFormat="1" x14ac:dyDescent="0.2">
      <c r="A11" s="41" t="s">
        <v>9</v>
      </c>
      <c r="B11" s="44" t="s">
        <v>27</v>
      </c>
      <c r="C11" s="40"/>
      <c r="D11" s="14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1.05</v>
      </c>
      <c r="E11" s="138"/>
      <c r="F11" s="13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1.18</v>
      </c>
      <c r="G11" s="138"/>
      <c r="H11" s="13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1.31</v>
      </c>
      <c r="I11" s="138"/>
      <c r="J11" s="143"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1.43</v>
      </c>
      <c r="K11" s="138"/>
      <c r="L11" s="13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1.55</v>
      </c>
      <c r="M11" s="140"/>
      <c r="N11" s="13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1.68</v>
      </c>
      <c r="O11" s="138"/>
      <c r="P11" s="13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1.81</v>
      </c>
      <c r="Q11" s="140"/>
      <c r="R11" s="38"/>
      <c r="S11" s="41" t="s">
        <v>9</v>
      </c>
      <c r="T11" s="44" t="s">
        <v>27</v>
      </c>
      <c r="U11" s="40"/>
      <c r="V11" s="16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7.1</v>
      </c>
      <c r="W11" s="140"/>
      <c r="X11" s="13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7.9799999999999995</v>
      </c>
      <c r="Y11" s="138"/>
      <c r="Z11" s="13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8.85</v>
      </c>
      <c r="AA11" s="140"/>
      <c r="AB11" s="169"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9.7200000000000006</v>
      </c>
      <c r="AC11" s="140"/>
      <c r="AD11" s="13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10.59</v>
      </c>
      <c r="AE11" s="140"/>
      <c r="AF11" s="13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11.46</v>
      </c>
      <c r="AG11" s="138"/>
      <c r="AH11" s="13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12.34</v>
      </c>
      <c r="AI11" s="140"/>
      <c r="AJ11" s="37"/>
      <c r="AK11" s="41" t="s">
        <v>9</v>
      </c>
      <c r="AL11" s="44" t="s">
        <v>27</v>
      </c>
      <c r="AM11" s="40"/>
      <c r="AN11" s="143"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38"/>
      <c r="AP11" s="137"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38"/>
      <c r="AR11" s="137"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38"/>
      <c r="AT11" s="143"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38"/>
      <c r="AV11" s="13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38"/>
      <c r="AX11" s="13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38"/>
      <c r="AZ11" s="13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38"/>
      <c r="BC11" s="132"/>
      <c r="BD11" s="133"/>
    </row>
    <row r="12" spans="1:56" ht="14.25" customHeight="1" x14ac:dyDescent="0.2">
      <c r="A12" s="48" t="str">
        <f>IF(AND(NOT($V$4=""),OR(B12="",B12="Auswahl")),"Runden auf:","")</f>
        <v/>
      </c>
      <c r="B12" s="19" t="s">
        <v>39</v>
      </c>
      <c r="D12" s="24"/>
      <c r="E12" s="25"/>
      <c r="F12" s="24"/>
      <c r="G12" s="25"/>
      <c r="H12" s="24"/>
      <c r="I12" s="25"/>
      <c r="J12" s="24"/>
      <c r="K12" s="25"/>
      <c r="L12" s="24"/>
      <c r="M12" s="25"/>
      <c r="N12" s="24"/>
      <c r="O12" s="25"/>
      <c r="P12" s="24"/>
      <c r="Q12" s="25"/>
      <c r="R12" s="26"/>
      <c r="S12" s="48" t="str">
        <f>IF(AND(NOT($V$4=""),OR(T12="",T12="Auswahl")),"Runden auf:","")</f>
        <v/>
      </c>
      <c r="T12" s="19" t="s">
        <v>39</v>
      </c>
      <c r="V12" s="24"/>
      <c r="W12" s="25"/>
      <c r="X12" s="24"/>
      <c r="Y12" s="25"/>
      <c r="Z12" s="24"/>
      <c r="AA12" s="25"/>
      <c r="AB12" s="24"/>
      <c r="AC12" s="25"/>
      <c r="AD12" s="24"/>
      <c r="AE12" s="25"/>
      <c r="AF12" s="24"/>
      <c r="AG12" s="25"/>
      <c r="AH12" s="24"/>
      <c r="AI12" s="25"/>
      <c r="AK12" s="48" t="str">
        <f>IF(AND(NOT($V$4=""),OR(AL12="",AL12="Auswahl")),"Runden auf:","")</f>
        <v>Runden auf:</v>
      </c>
      <c r="AL12" s="19" t="s">
        <v>34</v>
      </c>
      <c r="AN12" s="24"/>
      <c r="AO12" s="25"/>
      <c r="AP12" s="24"/>
      <c r="AQ12" s="25"/>
      <c r="AR12" s="24"/>
      <c r="AS12" s="25"/>
      <c r="AT12" s="24"/>
      <c r="AU12" s="25"/>
      <c r="AV12" s="24"/>
      <c r="AW12" s="25"/>
      <c r="AX12" s="24"/>
      <c r="AY12" s="25"/>
      <c r="AZ12" s="24"/>
      <c r="BA12" s="25"/>
      <c r="BC12" s="120"/>
      <c r="BD12" s="121"/>
    </row>
    <row r="13" spans="1:56" ht="19.5" customHeight="1" x14ac:dyDescent="0.2">
      <c r="A13" s="59"/>
      <c r="B13" s="60"/>
      <c r="D13" s="28"/>
      <c r="E13" s="35"/>
      <c r="F13" s="47"/>
      <c r="G13" s="23"/>
      <c r="H13" s="47"/>
      <c r="I13" s="23"/>
      <c r="J13" s="47"/>
      <c r="K13" s="23"/>
      <c r="L13" s="23"/>
      <c r="M13" s="35"/>
      <c r="N13" s="47"/>
      <c r="O13" s="23"/>
      <c r="P13" s="47"/>
      <c r="Q13" s="31"/>
      <c r="R13" s="26"/>
      <c r="S13" s="59"/>
      <c r="T13" s="60"/>
      <c r="V13" s="28"/>
      <c r="W13" s="35"/>
      <c r="X13" s="47"/>
      <c r="Y13" s="23"/>
      <c r="Z13" s="47"/>
      <c r="AA13" s="23"/>
      <c r="AB13" s="47"/>
      <c r="AC13" s="23"/>
      <c r="AD13" s="23"/>
      <c r="AE13" s="35"/>
      <c r="AF13" s="47"/>
      <c r="AG13" s="23"/>
      <c r="AH13" s="47"/>
      <c r="AI13" s="31"/>
      <c r="AK13" s="59"/>
      <c r="AL13" s="60"/>
      <c r="AN13" s="28"/>
      <c r="AO13" s="35"/>
      <c r="AP13" s="47"/>
      <c r="AQ13" s="23"/>
      <c r="AR13" s="47"/>
      <c r="AS13" s="23"/>
      <c r="AT13" s="47"/>
      <c r="AU13" s="23"/>
      <c r="AV13" s="23"/>
      <c r="AW13" s="35"/>
      <c r="AX13" s="47"/>
      <c r="AY13" s="23"/>
      <c r="AZ13" s="47"/>
      <c r="BA13" s="31"/>
      <c r="BC13" s="122"/>
      <c r="BD13" s="123"/>
    </row>
    <row r="14" spans="1:56" ht="20.100000000000001" customHeight="1" x14ac:dyDescent="0.2">
      <c r="A14" s="42"/>
      <c r="B14" s="36"/>
      <c r="D14" s="28"/>
      <c r="E14" s="31"/>
      <c r="F14" s="28"/>
      <c r="G14" s="27"/>
      <c r="H14" s="32"/>
      <c r="I14" s="27"/>
      <c r="J14" s="32"/>
      <c r="K14" s="27"/>
      <c r="L14" s="27"/>
      <c r="M14" s="33"/>
      <c r="N14" s="32"/>
      <c r="O14" s="27"/>
      <c r="P14" s="32"/>
      <c r="Q14" s="26"/>
      <c r="R14" s="26"/>
      <c r="S14" s="42"/>
      <c r="T14" s="36"/>
      <c r="V14" s="28"/>
      <c r="W14" s="31"/>
      <c r="X14" s="28"/>
      <c r="Y14" s="27"/>
      <c r="Z14" s="32"/>
      <c r="AA14" s="27"/>
      <c r="AB14" s="32"/>
      <c r="AC14" s="27"/>
      <c r="AD14" s="27"/>
      <c r="AE14" s="33"/>
      <c r="AF14" s="32"/>
      <c r="AG14" s="27"/>
      <c r="AH14" s="32"/>
      <c r="AI14" s="26"/>
      <c r="AK14" s="42"/>
      <c r="AL14" s="36"/>
      <c r="AN14" s="28"/>
      <c r="AO14" s="31"/>
      <c r="AP14" s="28"/>
      <c r="AQ14" s="27"/>
      <c r="AR14" s="32"/>
      <c r="AS14" s="27"/>
      <c r="AT14" s="32"/>
      <c r="AU14" s="27"/>
      <c r="AV14" s="27"/>
      <c r="AW14" s="33"/>
      <c r="AX14" s="32"/>
      <c r="AY14" s="27"/>
      <c r="AZ14" s="32"/>
      <c r="BA14" s="26"/>
      <c r="BB14" s="49"/>
      <c r="BC14" s="122"/>
      <c r="BD14" s="123"/>
    </row>
    <row r="15" spans="1:56" ht="20.100000000000001" customHeight="1" x14ac:dyDescent="0.2">
      <c r="A15" s="43"/>
      <c r="B15" s="36"/>
      <c r="D15" s="28"/>
      <c r="E15" s="29"/>
      <c r="F15" s="30"/>
      <c r="G15" s="34"/>
      <c r="H15" s="30"/>
      <c r="I15" s="34"/>
      <c r="J15" s="30"/>
      <c r="K15" s="34"/>
      <c r="L15" s="34"/>
      <c r="M15" s="29"/>
      <c r="N15" s="30"/>
      <c r="O15" s="34"/>
      <c r="P15" s="30"/>
      <c r="Q15" s="26"/>
      <c r="R15" s="26"/>
      <c r="S15" s="43"/>
      <c r="T15" s="36"/>
      <c r="V15" s="28"/>
      <c r="W15" s="29"/>
      <c r="X15" s="30"/>
      <c r="Y15" s="34"/>
      <c r="Z15" s="30"/>
      <c r="AA15" s="34"/>
      <c r="AB15" s="30"/>
      <c r="AC15" s="34"/>
      <c r="AD15" s="34"/>
      <c r="AE15" s="29"/>
      <c r="AF15" s="30"/>
      <c r="AG15" s="34"/>
      <c r="AH15" s="30"/>
      <c r="AI15" s="26"/>
      <c r="AK15" s="43"/>
      <c r="AL15" s="36"/>
      <c r="AN15" s="28"/>
      <c r="AO15" s="29"/>
      <c r="AP15" s="30"/>
      <c r="AQ15" s="34"/>
      <c r="AR15" s="30"/>
      <c r="AS15" s="34"/>
      <c r="AT15" s="30"/>
      <c r="AU15" s="34"/>
      <c r="AV15" s="34"/>
      <c r="AW15" s="29"/>
      <c r="AX15" s="30"/>
      <c r="AY15" s="34"/>
      <c r="AZ15" s="30"/>
      <c r="BA15" s="26"/>
      <c r="BC15" s="122"/>
      <c r="BD15" s="123"/>
    </row>
    <row r="16" spans="1:56" ht="20.100000000000001" customHeight="1" x14ac:dyDescent="0.2">
      <c r="A16" s="43"/>
      <c r="B16" s="36"/>
      <c r="D16" s="28"/>
      <c r="E16" s="31"/>
      <c r="F16" s="28"/>
      <c r="G16" s="26"/>
      <c r="H16" s="28"/>
      <c r="I16" s="26"/>
      <c r="J16" s="28"/>
      <c r="K16" s="26"/>
      <c r="L16" s="26"/>
      <c r="M16" s="31"/>
      <c r="N16" s="28"/>
      <c r="O16" s="26"/>
      <c r="P16" s="28"/>
      <c r="Q16" s="26"/>
      <c r="R16" s="26"/>
      <c r="S16" s="43"/>
      <c r="T16" s="36"/>
      <c r="V16" s="28"/>
      <c r="W16" s="31"/>
      <c r="X16" s="28"/>
      <c r="Y16" s="26"/>
      <c r="Z16" s="28"/>
      <c r="AA16" s="26"/>
      <c r="AB16" s="28"/>
      <c r="AC16" s="26"/>
      <c r="AD16" s="26"/>
      <c r="AE16" s="31"/>
      <c r="AF16" s="28"/>
      <c r="AG16" s="26"/>
      <c r="AH16" s="28"/>
      <c r="AI16" s="26"/>
      <c r="AK16" s="43"/>
      <c r="AL16" s="36"/>
      <c r="AN16" s="28"/>
      <c r="AO16" s="31"/>
      <c r="AP16" s="28"/>
      <c r="AQ16" s="26"/>
      <c r="AR16" s="28"/>
      <c r="AS16" s="26"/>
      <c r="AT16" s="28"/>
      <c r="AU16" s="26"/>
      <c r="AV16" s="26"/>
      <c r="AW16" s="31"/>
      <c r="AX16" s="28"/>
      <c r="AY16" s="26"/>
      <c r="AZ16" s="28"/>
      <c r="BA16" s="26"/>
      <c r="BC16" s="122"/>
      <c r="BD16" s="123"/>
    </row>
    <row r="17" spans="1:56" ht="20.100000000000001" customHeight="1" x14ac:dyDescent="0.2">
      <c r="A17" s="43"/>
      <c r="B17" s="36"/>
      <c r="D17" s="28"/>
      <c r="E17" s="29"/>
      <c r="F17" s="30"/>
      <c r="G17" s="34"/>
      <c r="H17" s="30"/>
      <c r="I17" s="34"/>
      <c r="J17" s="30"/>
      <c r="K17" s="34"/>
      <c r="L17" s="34"/>
      <c r="M17" s="29"/>
      <c r="N17" s="30"/>
      <c r="O17" s="34"/>
      <c r="P17" s="30"/>
      <c r="Q17" s="26"/>
      <c r="R17" s="26"/>
      <c r="S17" s="43"/>
      <c r="T17" s="36"/>
      <c r="V17" s="28"/>
      <c r="W17" s="29"/>
      <c r="X17" s="30"/>
      <c r="Y17" s="34"/>
      <c r="Z17" s="30"/>
      <c r="AA17" s="34"/>
      <c r="AB17" s="30"/>
      <c r="AC17" s="34"/>
      <c r="AD17" s="34"/>
      <c r="AE17" s="29"/>
      <c r="AF17" s="30"/>
      <c r="AG17" s="34"/>
      <c r="AH17" s="30"/>
      <c r="AI17" s="26"/>
      <c r="AK17" s="43"/>
      <c r="AL17" s="36"/>
      <c r="AN17" s="28"/>
      <c r="AO17" s="29"/>
      <c r="AP17" s="30"/>
      <c r="AQ17" s="34"/>
      <c r="AR17" s="30"/>
      <c r="AS17" s="34"/>
      <c r="AT17" s="30"/>
      <c r="AU17" s="34"/>
      <c r="AV17" s="34"/>
      <c r="AW17" s="29"/>
      <c r="AX17" s="30"/>
      <c r="AY17" s="34"/>
      <c r="AZ17" s="30"/>
      <c r="BA17" s="26"/>
      <c r="BC17" s="122"/>
      <c r="BD17" s="123"/>
    </row>
    <row r="18" spans="1:56" ht="20.100000000000001" customHeight="1" x14ac:dyDescent="0.2">
      <c r="A18" s="43"/>
      <c r="B18" s="36"/>
      <c r="D18" s="28"/>
      <c r="E18" s="31"/>
      <c r="F18" s="28"/>
      <c r="G18" s="26"/>
      <c r="H18" s="28"/>
      <c r="I18" s="26"/>
      <c r="J18" s="28"/>
      <c r="K18" s="26"/>
      <c r="L18" s="26"/>
      <c r="M18" s="31"/>
      <c r="N18" s="28"/>
      <c r="O18" s="26"/>
      <c r="P18" s="28"/>
      <c r="Q18" s="26"/>
      <c r="R18" s="26"/>
      <c r="S18" s="43"/>
      <c r="T18" s="36"/>
      <c r="V18" s="28"/>
      <c r="W18" s="31"/>
      <c r="X18" s="28"/>
      <c r="Y18" s="26"/>
      <c r="Z18" s="28"/>
      <c r="AA18" s="26"/>
      <c r="AB18" s="28"/>
      <c r="AC18" s="26"/>
      <c r="AD18" s="26"/>
      <c r="AE18" s="31"/>
      <c r="AF18" s="28"/>
      <c r="AG18" s="26"/>
      <c r="AH18" s="28"/>
      <c r="AI18" s="26"/>
      <c r="AK18" s="43"/>
      <c r="AL18" s="36"/>
      <c r="AN18" s="28"/>
      <c r="AO18" s="31"/>
      <c r="AP18" s="28"/>
      <c r="AQ18" s="26"/>
      <c r="AR18" s="28"/>
      <c r="AS18" s="26"/>
      <c r="AT18" s="28"/>
      <c r="AU18" s="26"/>
      <c r="AV18" s="26"/>
      <c r="AW18" s="31"/>
      <c r="AX18" s="28"/>
      <c r="AY18" s="26"/>
      <c r="AZ18" s="28"/>
      <c r="BA18" s="26"/>
      <c r="BC18" s="122"/>
      <c r="BD18" s="123"/>
    </row>
    <row r="19" spans="1:56" ht="20.100000000000001" customHeight="1" x14ac:dyDescent="0.2">
      <c r="A19" s="43"/>
      <c r="B19" s="36"/>
      <c r="D19" s="28"/>
      <c r="E19" s="29"/>
      <c r="F19" s="30"/>
      <c r="G19" s="34"/>
      <c r="H19" s="30"/>
      <c r="I19" s="34"/>
      <c r="J19" s="30"/>
      <c r="K19" s="34"/>
      <c r="L19" s="34"/>
      <c r="M19" s="29"/>
      <c r="N19" s="30"/>
      <c r="O19" s="34"/>
      <c r="P19" s="30"/>
      <c r="Q19" s="26"/>
      <c r="R19" s="26"/>
      <c r="S19" s="43"/>
      <c r="T19" s="36"/>
      <c r="V19" s="28"/>
      <c r="W19" s="29"/>
      <c r="X19" s="30"/>
      <c r="Y19" s="34"/>
      <c r="Z19" s="30"/>
      <c r="AA19" s="34"/>
      <c r="AB19" s="30"/>
      <c r="AC19" s="34"/>
      <c r="AD19" s="34"/>
      <c r="AE19" s="29"/>
      <c r="AF19" s="30"/>
      <c r="AG19" s="34"/>
      <c r="AH19" s="30"/>
      <c r="AI19" s="26"/>
      <c r="AK19" s="43"/>
      <c r="AL19" s="36"/>
      <c r="AN19" s="28"/>
      <c r="AO19" s="29"/>
      <c r="AP19" s="30"/>
      <c r="AQ19" s="34"/>
      <c r="AR19" s="30"/>
      <c r="AS19" s="34"/>
      <c r="AT19" s="30"/>
      <c r="AU19" s="34"/>
      <c r="AV19" s="34"/>
      <c r="AW19" s="29"/>
      <c r="AX19" s="30"/>
      <c r="AY19" s="34"/>
      <c r="AZ19" s="30"/>
      <c r="BA19" s="26"/>
      <c r="BC19" s="122"/>
      <c r="BD19" s="123"/>
    </row>
    <row r="20" spans="1:56" ht="20.100000000000001" customHeight="1" x14ac:dyDescent="0.2">
      <c r="A20" s="43"/>
      <c r="B20" s="36"/>
      <c r="D20" s="28"/>
      <c r="E20" s="31"/>
      <c r="F20" s="28"/>
      <c r="G20" s="26"/>
      <c r="H20" s="28"/>
      <c r="I20" s="26"/>
      <c r="J20" s="28"/>
      <c r="K20" s="26"/>
      <c r="L20" s="26"/>
      <c r="M20" s="31"/>
      <c r="N20" s="28"/>
      <c r="O20" s="26"/>
      <c r="P20" s="28"/>
      <c r="Q20" s="26"/>
      <c r="R20" s="26"/>
      <c r="S20" s="43"/>
      <c r="T20" s="36"/>
      <c r="V20" s="28"/>
      <c r="W20" s="31"/>
      <c r="X20" s="28"/>
      <c r="Y20" s="26"/>
      <c r="Z20" s="28"/>
      <c r="AA20" s="26"/>
      <c r="AB20" s="28"/>
      <c r="AC20" s="26"/>
      <c r="AD20" s="26"/>
      <c r="AE20" s="31"/>
      <c r="AF20" s="28"/>
      <c r="AG20" s="26"/>
      <c r="AH20" s="28"/>
      <c r="AI20" s="26"/>
      <c r="AK20" s="43"/>
      <c r="AL20" s="36"/>
      <c r="AN20" s="28"/>
      <c r="AO20" s="31"/>
      <c r="AP20" s="28"/>
      <c r="AQ20" s="26"/>
      <c r="AR20" s="28"/>
      <c r="AS20" s="26"/>
      <c r="AT20" s="28"/>
      <c r="AU20" s="26"/>
      <c r="AV20" s="26"/>
      <c r="AW20" s="31"/>
      <c r="AX20" s="28"/>
      <c r="AY20" s="26"/>
      <c r="AZ20" s="28"/>
      <c r="BA20" s="26"/>
      <c r="BC20" s="122"/>
      <c r="BD20" s="123"/>
    </row>
    <row r="21" spans="1:56" ht="20.100000000000001" customHeight="1" x14ac:dyDescent="0.2">
      <c r="A21" s="43"/>
      <c r="B21" s="36"/>
      <c r="D21" s="28"/>
      <c r="E21" s="29"/>
      <c r="F21" s="30"/>
      <c r="G21" s="34"/>
      <c r="H21" s="30"/>
      <c r="I21" s="34"/>
      <c r="J21" s="30"/>
      <c r="K21" s="34"/>
      <c r="L21" s="34"/>
      <c r="M21" s="29"/>
      <c r="N21" s="30"/>
      <c r="O21" s="34"/>
      <c r="P21" s="30"/>
      <c r="Q21" s="26"/>
      <c r="R21" s="26"/>
      <c r="S21" s="43"/>
      <c r="T21" s="36"/>
      <c r="V21" s="28"/>
      <c r="W21" s="29"/>
      <c r="X21" s="30"/>
      <c r="Y21" s="34"/>
      <c r="Z21" s="30"/>
      <c r="AA21" s="34"/>
      <c r="AB21" s="30"/>
      <c r="AC21" s="34"/>
      <c r="AD21" s="34"/>
      <c r="AE21" s="29"/>
      <c r="AF21" s="30"/>
      <c r="AG21" s="34"/>
      <c r="AH21" s="30"/>
      <c r="AI21" s="26"/>
      <c r="AK21" s="43"/>
      <c r="AL21" s="36"/>
      <c r="AN21" s="28"/>
      <c r="AO21" s="29"/>
      <c r="AP21" s="30"/>
      <c r="AQ21" s="34"/>
      <c r="AR21" s="30"/>
      <c r="AS21" s="34"/>
      <c r="AT21" s="30"/>
      <c r="AU21" s="34"/>
      <c r="AV21" s="34"/>
      <c r="AW21" s="29"/>
      <c r="AX21" s="30"/>
      <c r="AY21" s="34"/>
      <c r="AZ21" s="30"/>
      <c r="BA21" s="26"/>
      <c r="BC21" s="122"/>
      <c r="BD21" s="123"/>
    </row>
    <row r="22" spans="1:56" ht="20.100000000000001" customHeight="1" x14ac:dyDescent="0.2">
      <c r="A22" s="43"/>
      <c r="B22" s="36"/>
      <c r="D22" s="28"/>
      <c r="E22" s="31"/>
      <c r="F22" s="28"/>
      <c r="G22" s="26"/>
      <c r="H22" s="28"/>
      <c r="I22" s="26"/>
      <c r="J22" s="28"/>
      <c r="K22" s="26"/>
      <c r="L22" s="26"/>
      <c r="M22" s="31"/>
      <c r="N22" s="28"/>
      <c r="O22" s="26"/>
      <c r="P22" s="28"/>
      <c r="Q22" s="26"/>
      <c r="R22" s="26"/>
      <c r="S22" s="43"/>
      <c r="T22" s="36"/>
      <c r="V22" s="28"/>
      <c r="W22" s="31"/>
      <c r="X22" s="28"/>
      <c r="Y22" s="26"/>
      <c r="Z22" s="28"/>
      <c r="AA22" s="26"/>
      <c r="AB22" s="28"/>
      <c r="AC22" s="26"/>
      <c r="AD22" s="26"/>
      <c r="AE22" s="31"/>
      <c r="AF22" s="28"/>
      <c r="AG22" s="26"/>
      <c r="AH22" s="28"/>
      <c r="AI22" s="26"/>
      <c r="AK22" s="43"/>
      <c r="AL22" s="36"/>
      <c r="AN22" s="28"/>
      <c r="AO22" s="31"/>
      <c r="AP22" s="28"/>
      <c r="AQ22" s="26"/>
      <c r="AR22" s="28"/>
      <c r="AS22" s="26"/>
      <c r="AT22" s="28"/>
      <c r="AU22" s="26"/>
      <c r="AV22" s="26"/>
      <c r="AW22" s="31"/>
      <c r="AX22" s="28"/>
      <c r="AY22" s="26"/>
      <c r="AZ22" s="28"/>
      <c r="BA22" s="26"/>
      <c r="BC22" s="122"/>
      <c r="BD22" s="123"/>
    </row>
    <row r="23" spans="1:56" ht="20.100000000000001" customHeight="1" x14ac:dyDescent="0.2">
      <c r="A23" s="43"/>
      <c r="B23" s="36"/>
      <c r="D23" s="28"/>
      <c r="E23" s="29"/>
      <c r="F23" s="30"/>
      <c r="G23" s="34"/>
      <c r="H23" s="30"/>
      <c r="I23" s="34"/>
      <c r="J23" s="30"/>
      <c r="K23" s="34"/>
      <c r="L23" s="34"/>
      <c r="M23" s="29"/>
      <c r="N23" s="30"/>
      <c r="O23" s="34"/>
      <c r="P23" s="30"/>
      <c r="Q23" s="26"/>
      <c r="R23" s="26"/>
      <c r="S23" s="43"/>
      <c r="T23" s="36"/>
      <c r="V23" s="28"/>
      <c r="W23" s="29"/>
      <c r="X23" s="30"/>
      <c r="Y23" s="34"/>
      <c r="Z23" s="30"/>
      <c r="AA23" s="34"/>
      <c r="AB23" s="30"/>
      <c r="AC23" s="34"/>
      <c r="AD23" s="34"/>
      <c r="AE23" s="29"/>
      <c r="AF23" s="30"/>
      <c r="AG23" s="34"/>
      <c r="AH23" s="30"/>
      <c r="AI23" s="26"/>
      <c r="AK23" s="43"/>
      <c r="AL23" s="36"/>
      <c r="AN23" s="28"/>
      <c r="AO23" s="29"/>
      <c r="AP23" s="30"/>
      <c r="AQ23" s="34"/>
      <c r="AR23" s="30"/>
      <c r="AS23" s="34"/>
      <c r="AT23" s="30"/>
      <c r="AU23" s="34"/>
      <c r="AV23" s="34"/>
      <c r="AW23" s="29"/>
      <c r="AX23" s="30"/>
      <c r="AY23" s="34"/>
      <c r="AZ23" s="30"/>
      <c r="BA23" s="26"/>
      <c r="BC23" s="122"/>
      <c r="BD23" s="123"/>
    </row>
    <row r="24" spans="1:56" ht="20.100000000000001" customHeight="1" x14ac:dyDescent="0.2">
      <c r="A24" s="43"/>
      <c r="B24" s="36"/>
      <c r="D24" s="28"/>
      <c r="E24" s="31"/>
      <c r="F24" s="28"/>
      <c r="G24" s="26"/>
      <c r="H24" s="28"/>
      <c r="I24" s="26"/>
      <c r="J24" s="28"/>
      <c r="K24" s="26"/>
      <c r="L24" s="26"/>
      <c r="M24" s="31"/>
      <c r="N24" s="28"/>
      <c r="O24" s="26"/>
      <c r="P24" s="28"/>
      <c r="Q24" s="26"/>
      <c r="R24" s="26"/>
      <c r="S24" s="43"/>
      <c r="T24" s="36"/>
      <c r="V24" s="28"/>
      <c r="W24" s="31"/>
      <c r="X24" s="28"/>
      <c r="Y24" s="26"/>
      <c r="Z24" s="28"/>
      <c r="AA24" s="26"/>
      <c r="AB24" s="28"/>
      <c r="AC24" s="26"/>
      <c r="AD24" s="26"/>
      <c r="AE24" s="31"/>
      <c r="AF24" s="28"/>
      <c r="AG24" s="26"/>
      <c r="AH24" s="28"/>
      <c r="AI24" s="26"/>
      <c r="AK24" s="43"/>
      <c r="AL24" s="36"/>
      <c r="AN24" s="28"/>
      <c r="AO24" s="31"/>
      <c r="AP24" s="28"/>
      <c r="AQ24" s="26"/>
      <c r="AR24" s="28"/>
      <c r="AS24" s="26"/>
      <c r="AT24" s="28"/>
      <c r="AU24" s="26"/>
      <c r="AV24" s="26"/>
      <c r="AW24" s="31"/>
      <c r="AX24" s="28"/>
      <c r="AY24" s="26"/>
      <c r="AZ24" s="28"/>
      <c r="BA24" s="26"/>
      <c r="BC24" s="122"/>
      <c r="BD24" s="123"/>
    </row>
    <row r="25" spans="1:56" ht="20.100000000000001" customHeight="1" x14ac:dyDescent="0.2">
      <c r="A25" s="43"/>
      <c r="B25" s="36"/>
      <c r="D25" s="28"/>
      <c r="E25" s="29"/>
      <c r="F25" s="30"/>
      <c r="G25" s="34"/>
      <c r="H25" s="30"/>
      <c r="I25" s="34"/>
      <c r="J25" s="30"/>
      <c r="K25" s="34"/>
      <c r="L25" s="34"/>
      <c r="M25" s="29"/>
      <c r="N25" s="30"/>
      <c r="O25" s="34"/>
      <c r="P25" s="30"/>
      <c r="Q25" s="26"/>
      <c r="R25" s="26"/>
      <c r="S25" s="43"/>
      <c r="T25" s="36"/>
      <c r="V25" s="28"/>
      <c r="W25" s="29"/>
      <c r="X25" s="30"/>
      <c r="Y25" s="34"/>
      <c r="Z25" s="30"/>
      <c r="AA25" s="34"/>
      <c r="AB25" s="30"/>
      <c r="AC25" s="34"/>
      <c r="AD25" s="34"/>
      <c r="AE25" s="29"/>
      <c r="AF25" s="30"/>
      <c r="AG25" s="34"/>
      <c r="AH25" s="30"/>
      <c r="AI25" s="26"/>
      <c r="AK25" s="43"/>
      <c r="AL25" s="36"/>
      <c r="AN25" s="28"/>
      <c r="AO25" s="29"/>
      <c r="AP25" s="30"/>
      <c r="AQ25" s="34"/>
      <c r="AR25" s="30"/>
      <c r="AS25" s="34"/>
      <c r="AT25" s="30"/>
      <c r="AU25" s="34"/>
      <c r="AV25" s="34"/>
      <c r="AW25" s="29"/>
      <c r="AX25" s="30"/>
      <c r="AY25" s="34"/>
      <c r="AZ25" s="30"/>
      <c r="BA25" s="26"/>
      <c r="BC25" s="122"/>
      <c r="BD25" s="123"/>
    </row>
    <row r="26" spans="1:56" ht="20.100000000000001" customHeight="1" x14ac:dyDescent="0.2">
      <c r="A26" s="43"/>
      <c r="B26" s="36"/>
      <c r="D26" s="28"/>
      <c r="E26" s="29"/>
      <c r="F26" s="30"/>
      <c r="G26" s="34"/>
      <c r="H26" s="30"/>
      <c r="I26" s="34"/>
      <c r="J26" s="30"/>
      <c r="K26" s="34"/>
      <c r="L26" s="34"/>
      <c r="M26" s="29"/>
      <c r="N26" s="30"/>
      <c r="O26" s="34"/>
      <c r="P26" s="30"/>
      <c r="Q26" s="26"/>
      <c r="R26" s="26"/>
      <c r="S26" s="43"/>
      <c r="T26" s="36"/>
      <c r="V26" s="28"/>
      <c r="W26" s="29"/>
      <c r="X26" s="30"/>
      <c r="Y26" s="34"/>
      <c r="Z26" s="30"/>
      <c r="AA26" s="34"/>
      <c r="AB26" s="30"/>
      <c r="AC26" s="34"/>
      <c r="AD26" s="34"/>
      <c r="AE26" s="29"/>
      <c r="AF26" s="30"/>
      <c r="AG26" s="34"/>
      <c r="AH26" s="30"/>
      <c r="AI26" s="26"/>
      <c r="AK26" s="43"/>
      <c r="AL26" s="36"/>
      <c r="AN26" s="28"/>
      <c r="AO26" s="29"/>
      <c r="AP26" s="30"/>
      <c r="AQ26" s="34"/>
      <c r="AR26" s="30"/>
      <c r="AS26" s="34"/>
      <c r="AT26" s="30"/>
      <c r="AU26" s="34"/>
      <c r="AV26" s="34"/>
      <c r="AW26" s="29"/>
      <c r="AX26" s="30"/>
      <c r="AY26" s="34"/>
      <c r="AZ26" s="30"/>
      <c r="BA26" s="26"/>
      <c r="BC26" s="122"/>
      <c r="BD26" s="123"/>
    </row>
    <row r="27" spans="1:56" ht="20.100000000000001" customHeight="1" x14ac:dyDescent="0.2">
      <c r="A27" s="43"/>
      <c r="B27" s="36"/>
      <c r="D27" s="28"/>
      <c r="E27" s="31"/>
      <c r="F27" s="28"/>
      <c r="G27" s="26"/>
      <c r="H27" s="28"/>
      <c r="I27" s="26"/>
      <c r="J27" s="28"/>
      <c r="K27" s="26"/>
      <c r="L27" s="26"/>
      <c r="M27" s="31"/>
      <c r="N27" s="28"/>
      <c r="O27" s="26"/>
      <c r="P27" s="28"/>
      <c r="Q27" s="26"/>
      <c r="R27" s="26"/>
      <c r="S27" s="43"/>
      <c r="T27" s="36"/>
      <c r="V27" s="28"/>
      <c r="W27" s="31"/>
      <c r="X27" s="28"/>
      <c r="Y27" s="26"/>
      <c r="Z27" s="28"/>
      <c r="AA27" s="26"/>
      <c r="AB27" s="28"/>
      <c r="AC27" s="26"/>
      <c r="AD27" s="26"/>
      <c r="AE27" s="31"/>
      <c r="AF27" s="28"/>
      <c r="AG27" s="26"/>
      <c r="AH27" s="28"/>
      <c r="AI27" s="26"/>
      <c r="AK27" s="43"/>
      <c r="AL27" s="36"/>
      <c r="AN27" s="28"/>
      <c r="AO27" s="31"/>
      <c r="AP27" s="28"/>
      <c r="AQ27" s="26"/>
      <c r="AR27" s="28"/>
      <c r="AS27" s="26"/>
      <c r="AT27" s="28"/>
      <c r="AU27" s="26"/>
      <c r="AV27" s="26"/>
      <c r="AW27" s="31"/>
      <c r="AX27" s="28"/>
      <c r="AY27" s="26"/>
      <c r="AZ27" s="28"/>
      <c r="BA27" s="26"/>
      <c r="BC27" s="122"/>
      <c r="BD27" s="123"/>
    </row>
    <row r="28" spans="1:56" ht="20.100000000000001" customHeight="1" x14ac:dyDescent="0.2">
      <c r="A28" s="43"/>
      <c r="B28" s="36"/>
      <c r="D28" s="28"/>
      <c r="E28" s="29"/>
      <c r="F28" s="30"/>
      <c r="G28" s="34"/>
      <c r="H28" s="30"/>
      <c r="I28" s="34"/>
      <c r="J28" s="30"/>
      <c r="K28" s="34"/>
      <c r="L28" s="34"/>
      <c r="M28" s="29"/>
      <c r="N28" s="30"/>
      <c r="O28" s="34"/>
      <c r="P28" s="30"/>
      <c r="Q28" s="26"/>
      <c r="R28" s="26"/>
      <c r="S28" s="43"/>
      <c r="T28" s="36"/>
      <c r="V28" s="28"/>
      <c r="W28" s="29"/>
      <c r="X28" s="30"/>
      <c r="Y28" s="34"/>
      <c r="Z28" s="30"/>
      <c r="AA28" s="34"/>
      <c r="AB28" s="30"/>
      <c r="AC28" s="34"/>
      <c r="AD28" s="34"/>
      <c r="AE28" s="29"/>
      <c r="AF28" s="30"/>
      <c r="AG28" s="34"/>
      <c r="AH28" s="30"/>
      <c r="AI28" s="26"/>
      <c r="AK28" s="43"/>
      <c r="AL28" s="36"/>
      <c r="AN28" s="28"/>
      <c r="AO28" s="29"/>
      <c r="AP28" s="30"/>
      <c r="AQ28" s="34"/>
      <c r="AR28" s="30"/>
      <c r="AS28" s="34"/>
      <c r="AT28" s="30"/>
      <c r="AU28" s="34"/>
      <c r="AV28" s="34"/>
      <c r="AW28" s="29"/>
      <c r="AX28" s="30"/>
      <c r="AY28" s="34"/>
      <c r="AZ28" s="30"/>
      <c r="BA28" s="26"/>
      <c r="BC28" s="122"/>
      <c r="BD28" s="123"/>
    </row>
    <row r="29" spans="1:56" ht="20.100000000000001" customHeight="1" x14ac:dyDescent="0.2">
      <c r="A29" s="43"/>
      <c r="B29" s="36"/>
      <c r="D29" s="28"/>
      <c r="E29" s="29"/>
      <c r="F29" s="30"/>
      <c r="G29" s="34"/>
      <c r="H29" s="30"/>
      <c r="I29" s="34"/>
      <c r="J29" s="30"/>
      <c r="K29" s="34"/>
      <c r="L29" s="34"/>
      <c r="M29" s="29"/>
      <c r="N29" s="30"/>
      <c r="O29" s="34"/>
      <c r="P29" s="30"/>
      <c r="Q29" s="26"/>
      <c r="R29" s="26"/>
      <c r="S29" s="43"/>
      <c r="T29" s="36"/>
      <c r="V29" s="28"/>
      <c r="W29" s="29"/>
      <c r="X29" s="30"/>
      <c r="Y29" s="34"/>
      <c r="Z29" s="30"/>
      <c r="AA29" s="34"/>
      <c r="AB29" s="30"/>
      <c r="AC29" s="34"/>
      <c r="AD29" s="34"/>
      <c r="AE29" s="29"/>
      <c r="AF29" s="30"/>
      <c r="AG29" s="34"/>
      <c r="AH29" s="30"/>
      <c r="AI29" s="26"/>
      <c r="AK29" s="43"/>
      <c r="AL29" s="36"/>
      <c r="AN29" s="28"/>
      <c r="AO29" s="29"/>
      <c r="AP29" s="30"/>
      <c r="AQ29" s="34"/>
      <c r="AR29" s="30"/>
      <c r="AS29" s="34"/>
      <c r="AT29" s="30"/>
      <c r="AU29" s="34"/>
      <c r="AV29" s="34"/>
      <c r="AW29" s="29"/>
      <c r="AX29" s="30"/>
      <c r="AY29" s="34"/>
      <c r="AZ29" s="30"/>
      <c r="BA29" s="26"/>
      <c r="BC29" s="122"/>
      <c r="BD29" s="123"/>
    </row>
    <row r="30" spans="1:56" ht="20.100000000000001" customHeight="1" x14ac:dyDescent="0.2">
      <c r="A30" s="43"/>
      <c r="B30" s="36"/>
      <c r="D30" s="28"/>
      <c r="E30" s="31"/>
      <c r="F30" s="28"/>
      <c r="G30" s="26"/>
      <c r="H30" s="28"/>
      <c r="I30" s="26"/>
      <c r="J30" s="28"/>
      <c r="K30" s="26"/>
      <c r="L30" s="26"/>
      <c r="M30" s="31"/>
      <c r="N30" s="28"/>
      <c r="O30" s="26"/>
      <c r="P30" s="28"/>
      <c r="Q30" s="26"/>
      <c r="R30" s="26"/>
      <c r="S30" s="43"/>
      <c r="T30" s="36"/>
      <c r="V30" s="28"/>
      <c r="W30" s="31"/>
      <c r="X30" s="28"/>
      <c r="Y30" s="26"/>
      <c r="Z30" s="28"/>
      <c r="AA30" s="26"/>
      <c r="AB30" s="28"/>
      <c r="AC30" s="26"/>
      <c r="AD30" s="26"/>
      <c r="AE30" s="31"/>
      <c r="AF30" s="28"/>
      <c r="AG30" s="26"/>
      <c r="AH30" s="28"/>
      <c r="AI30" s="26"/>
      <c r="AK30" s="43"/>
      <c r="AL30" s="36"/>
      <c r="AN30" s="28"/>
      <c r="AO30" s="31"/>
      <c r="AP30" s="28"/>
      <c r="AQ30" s="26"/>
      <c r="AR30" s="28"/>
      <c r="AS30" s="26"/>
      <c r="AT30" s="28"/>
      <c r="AU30" s="26"/>
      <c r="AV30" s="26"/>
      <c r="AW30" s="31"/>
      <c r="AX30" s="28"/>
      <c r="AY30" s="26"/>
      <c r="AZ30" s="28"/>
      <c r="BA30" s="26"/>
      <c r="BC30" s="122"/>
      <c r="BD30" s="123"/>
    </row>
    <row r="31" spans="1:56" ht="20.100000000000001" customHeight="1" x14ac:dyDescent="0.2">
      <c r="A31" s="43"/>
      <c r="B31" s="36"/>
      <c r="D31" s="28"/>
      <c r="E31" s="29"/>
      <c r="F31" s="30"/>
      <c r="G31" s="34"/>
      <c r="H31" s="30"/>
      <c r="I31" s="34"/>
      <c r="J31" s="30"/>
      <c r="K31" s="34"/>
      <c r="L31" s="34"/>
      <c r="M31" s="29"/>
      <c r="N31" s="30"/>
      <c r="O31" s="34"/>
      <c r="P31" s="30"/>
      <c r="Q31" s="26"/>
      <c r="R31" s="26"/>
      <c r="S31" s="43"/>
      <c r="T31" s="36"/>
      <c r="V31" s="28"/>
      <c r="W31" s="29"/>
      <c r="X31" s="30"/>
      <c r="Y31" s="34"/>
      <c r="Z31" s="30"/>
      <c r="AA31" s="34"/>
      <c r="AB31" s="30"/>
      <c r="AC31" s="34"/>
      <c r="AD31" s="34"/>
      <c r="AE31" s="29"/>
      <c r="AF31" s="30"/>
      <c r="AG31" s="34"/>
      <c r="AH31" s="30"/>
      <c r="AI31" s="26"/>
      <c r="AK31" s="43"/>
      <c r="AL31" s="36"/>
      <c r="AN31" s="28"/>
      <c r="AO31" s="29"/>
      <c r="AP31" s="30"/>
      <c r="AQ31" s="34"/>
      <c r="AR31" s="30"/>
      <c r="AS31" s="34"/>
      <c r="AT31" s="30"/>
      <c r="AU31" s="34"/>
      <c r="AV31" s="34"/>
      <c r="AW31" s="29"/>
      <c r="AX31" s="30"/>
      <c r="AY31" s="34"/>
      <c r="AZ31" s="30"/>
      <c r="BA31" s="26"/>
      <c r="BC31" s="122"/>
      <c r="BD31" s="123"/>
    </row>
    <row r="32" spans="1:56" ht="20.100000000000001" customHeight="1" x14ac:dyDescent="0.2">
      <c r="A32" s="43"/>
      <c r="B32" s="36"/>
      <c r="D32" s="28"/>
      <c r="E32" s="31"/>
      <c r="F32" s="28"/>
      <c r="G32" s="26"/>
      <c r="H32" s="28"/>
      <c r="I32" s="26"/>
      <c r="J32" s="28"/>
      <c r="K32" s="26"/>
      <c r="L32" s="26"/>
      <c r="M32" s="31"/>
      <c r="N32" s="28"/>
      <c r="O32" s="26"/>
      <c r="P32" s="28"/>
      <c r="Q32" s="26"/>
      <c r="R32" s="26"/>
      <c r="S32" s="43"/>
      <c r="T32" s="36"/>
      <c r="V32" s="28"/>
      <c r="W32" s="31"/>
      <c r="X32" s="28"/>
      <c r="Y32" s="26"/>
      <c r="Z32" s="28"/>
      <c r="AA32" s="26"/>
      <c r="AB32" s="28"/>
      <c r="AC32" s="26"/>
      <c r="AD32" s="26"/>
      <c r="AE32" s="31"/>
      <c r="AF32" s="28"/>
      <c r="AG32" s="26"/>
      <c r="AH32" s="28"/>
      <c r="AI32" s="26"/>
      <c r="AK32" s="43"/>
      <c r="AL32" s="36"/>
      <c r="AN32" s="28"/>
      <c r="AO32" s="31"/>
      <c r="AP32" s="28"/>
      <c r="AQ32" s="26"/>
      <c r="AR32" s="28"/>
      <c r="AS32" s="26"/>
      <c r="AT32" s="28"/>
      <c r="AU32" s="26"/>
      <c r="AV32" s="26"/>
      <c r="AW32" s="31"/>
      <c r="AX32" s="28"/>
      <c r="AY32" s="26"/>
      <c r="AZ32" s="28"/>
      <c r="BA32" s="26"/>
      <c r="BC32" s="122"/>
      <c r="BD32" s="123"/>
    </row>
    <row r="33" spans="1:56" ht="20.100000000000001" customHeight="1" x14ac:dyDescent="0.2">
      <c r="A33" s="43"/>
      <c r="B33" s="36"/>
      <c r="D33" s="28"/>
      <c r="E33" s="29"/>
      <c r="F33" s="30"/>
      <c r="G33" s="34"/>
      <c r="H33" s="30"/>
      <c r="I33" s="34"/>
      <c r="J33" s="30"/>
      <c r="K33" s="34"/>
      <c r="L33" s="34"/>
      <c r="M33" s="29"/>
      <c r="N33" s="30"/>
      <c r="O33" s="34"/>
      <c r="P33" s="30"/>
      <c r="Q33" s="26"/>
      <c r="R33" s="26"/>
      <c r="S33" s="43"/>
      <c r="T33" s="36"/>
      <c r="V33" s="28"/>
      <c r="W33" s="29"/>
      <c r="X33" s="30"/>
      <c r="Y33" s="34"/>
      <c r="Z33" s="30"/>
      <c r="AA33" s="34"/>
      <c r="AB33" s="30"/>
      <c r="AC33" s="34"/>
      <c r="AD33" s="34"/>
      <c r="AE33" s="29"/>
      <c r="AF33" s="30"/>
      <c r="AG33" s="34"/>
      <c r="AH33" s="30"/>
      <c r="AI33" s="26"/>
      <c r="AK33" s="43"/>
      <c r="AL33" s="36"/>
      <c r="AN33" s="28"/>
      <c r="AO33" s="29"/>
      <c r="AP33" s="30"/>
      <c r="AQ33" s="34"/>
      <c r="AR33" s="30"/>
      <c r="AS33" s="34"/>
      <c r="AT33" s="30"/>
      <c r="AU33" s="34"/>
      <c r="AV33" s="34"/>
      <c r="AW33" s="29"/>
      <c r="AX33" s="30"/>
      <c r="AY33" s="34"/>
      <c r="AZ33" s="30"/>
      <c r="BA33" s="26"/>
      <c r="BC33" s="122"/>
      <c r="BD33" s="123"/>
    </row>
    <row r="34" spans="1:56" ht="20.100000000000001" customHeight="1" x14ac:dyDescent="0.2">
      <c r="A34" s="43"/>
      <c r="B34" s="36"/>
      <c r="D34" s="28"/>
      <c r="E34" s="35"/>
      <c r="F34" s="28"/>
      <c r="G34" s="26"/>
      <c r="H34" s="28"/>
      <c r="I34" s="26"/>
      <c r="J34" s="28"/>
      <c r="K34" s="26"/>
      <c r="L34" s="26"/>
      <c r="M34" s="31"/>
      <c r="N34" s="28"/>
      <c r="O34" s="26"/>
      <c r="P34" s="28"/>
      <c r="Q34" s="26"/>
      <c r="R34" s="26"/>
      <c r="S34" s="43"/>
      <c r="T34" s="36"/>
      <c r="V34" s="28"/>
      <c r="W34" s="35"/>
      <c r="X34" s="28"/>
      <c r="Y34" s="26"/>
      <c r="Z34" s="28"/>
      <c r="AA34" s="26"/>
      <c r="AB34" s="28"/>
      <c r="AC34" s="26"/>
      <c r="AD34" s="26"/>
      <c r="AE34" s="31"/>
      <c r="AF34" s="28"/>
      <c r="AG34" s="26"/>
      <c r="AH34" s="28"/>
      <c r="AI34" s="26"/>
      <c r="AK34" s="43"/>
      <c r="AL34" s="36"/>
      <c r="AN34" s="28"/>
      <c r="AO34" s="35"/>
      <c r="AP34" s="28"/>
      <c r="AQ34" s="26"/>
      <c r="AR34" s="28"/>
      <c r="AS34" s="26"/>
      <c r="AT34" s="28"/>
      <c r="AU34" s="26"/>
      <c r="AV34" s="26"/>
      <c r="AW34" s="31"/>
      <c r="AX34" s="28"/>
      <c r="AY34" s="26"/>
      <c r="AZ34" s="28"/>
      <c r="BA34" s="26"/>
      <c r="BC34" s="122"/>
      <c r="BD34" s="123"/>
    </row>
    <row r="35" spans="1:56" ht="20.100000000000001" customHeight="1" x14ac:dyDescent="0.2">
      <c r="A35" s="43"/>
      <c r="B35" s="36"/>
      <c r="D35" s="28"/>
      <c r="E35" s="31"/>
      <c r="F35" s="30"/>
      <c r="G35" s="34"/>
      <c r="H35" s="30"/>
      <c r="I35" s="34"/>
      <c r="J35" s="30"/>
      <c r="K35" s="34"/>
      <c r="L35" s="34"/>
      <c r="M35" s="29"/>
      <c r="N35" s="30"/>
      <c r="O35" s="34"/>
      <c r="P35" s="30"/>
      <c r="Q35" s="26"/>
      <c r="R35" s="26"/>
      <c r="S35" s="43"/>
      <c r="T35" s="36"/>
      <c r="V35" s="28"/>
      <c r="W35" s="31"/>
      <c r="X35" s="30"/>
      <c r="Y35" s="34"/>
      <c r="Z35" s="30"/>
      <c r="AA35" s="34"/>
      <c r="AB35" s="30"/>
      <c r="AC35" s="34"/>
      <c r="AD35" s="34"/>
      <c r="AE35" s="29"/>
      <c r="AF35" s="30"/>
      <c r="AG35" s="34"/>
      <c r="AH35" s="30"/>
      <c r="AI35" s="26"/>
      <c r="AK35" s="43"/>
      <c r="AL35" s="36"/>
      <c r="AN35" s="28"/>
      <c r="AO35" s="31"/>
      <c r="AP35" s="30"/>
      <c r="AQ35" s="34"/>
      <c r="AR35" s="30"/>
      <c r="AS35" s="34"/>
      <c r="AT35" s="30"/>
      <c r="AU35" s="34"/>
      <c r="AV35" s="34"/>
      <c r="AW35" s="29"/>
      <c r="AX35" s="30"/>
      <c r="AY35" s="34"/>
      <c r="AZ35" s="30"/>
      <c r="BA35" s="26"/>
      <c r="BC35" s="122"/>
      <c r="BD35" s="123"/>
    </row>
    <row r="36" spans="1:56" ht="20.100000000000001" customHeight="1" x14ac:dyDescent="0.2">
      <c r="A36" s="43"/>
      <c r="B36" s="36"/>
      <c r="D36" s="28"/>
      <c r="E36" s="33"/>
      <c r="F36" s="28"/>
      <c r="G36" s="26"/>
      <c r="H36" s="28"/>
      <c r="I36" s="26"/>
      <c r="J36" s="28"/>
      <c r="K36" s="26"/>
      <c r="L36" s="26"/>
      <c r="M36" s="31"/>
      <c r="N36" s="28"/>
      <c r="O36" s="26"/>
      <c r="P36" s="28"/>
      <c r="Q36" s="26"/>
      <c r="R36" s="26"/>
      <c r="S36" s="43"/>
      <c r="T36" s="36"/>
      <c r="V36" s="28"/>
      <c r="W36" s="33"/>
      <c r="X36" s="28"/>
      <c r="Y36" s="26"/>
      <c r="Z36" s="28"/>
      <c r="AA36" s="26"/>
      <c r="AB36" s="28"/>
      <c r="AC36" s="26"/>
      <c r="AD36" s="26"/>
      <c r="AE36" s="31"/>
      <c r="AF36" s="28"/>
      <c r="AG36" s="26"/>
      <c r="AH36" s="28"/>
      <c r="AI36" s="26"/>
      <c r="AK36" s="43"/>
      <c r="AL36" s="36"/>
      <c r="AN36" s="28"/>
      <c r="AO36" s="33"/>
      <c r="AP36" s="28"/>
      <c r="AQ36" s="26"/>
      <c r="AR36" s="28"/>
      <c r="AS36" s="26"/>
      <c r="AT36" s="28"/>
      <c r="AU36" s="26"/>
      <c r="AV36" s="26"/>
      <c r="AW36" s="31"/>
      <c r="AX36" s="28"/>
      <c r="AY36" s="26"/>
      <c r="AZ36" s="28"/>
      <c r="BA36" s="26"/>
      <c r="BC36" s="122"/>
      <c r="BD36" s="123"/>
    </row>
    <row r="37" spans="1:56" ht="20.100000000000001" customHeight="1" x14ac:dyDescent="0.2">
      <c r="A37" s="43"/>
      <c r="B37" s="36"/>
      <c r="D37" s="28"/>
      <c r="E37" s="29"/>
      <c r="F37" s="30"/>
      <c r="G37" s="34"/>
      <c r="H37" s="30"/>
      <c r="I37" s="34"/>
      <c r="J37" s="30"/>
      <c r="K37" s="34"/>
      <c r="L37" s="34"/>
      <c r="M37" s="29"/>
      <c r="N37" s="30"/>
      <c r="O37" s="34"/>
      <c r="P37" s="30"/>
      <c r="Q37" s="26"/>
      <c r="R37" s="26"/>
      <c r="S37" s="43"/>
      <c r="T37" s="36"/>
      <c r="V37" s="28"/>
      <c r="W37" s="29"/>
      <c r="X37" s="30"/>
      <c r="Y37" s="34"/>
      <c r="Z37" s="30"/>
      <c r="AA37" s="34"/>
      <c r="AB37" s="30"/>
      <c r="AC37" s="34"/>
      <c r="AD37" s="34"/>
      <c r="AE37" s="29"/>
      <c r="AF37" s="30"/>
      <c r="AG37" s="34"/>
      <c r="AH37" s="30"/>
      <c r="AI37" s="26"/>
      <c r="AK37" s="43"/>
      <c r="AL37" s="36"/>
      <c r="AN37" s="28"/>
      <c r="AO37" s="29"/>
      <c r="AP37" s="30"/>
      <c r="AQ37" s="34"/>
      <c r="AR37" s="30"/>
      <c r="AS37" s="34"/>
      <c r="AT37" s="30"/>
      <c r="AU37" s="34"/>
      <c r="AV37" s="34"/>
      <c r="AW37" s="29"/>
      <c r="AX37" s="30"/>
      <c r="AY37" s="34"/>
      <c r="AZ37" s="30"/>
      <c r="BA37" s="26"/>
      <c r="BC37" s="122"/>
      <c r="BD37" s="123"/>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sheetData>
  <sheetProtection algorithmName="SHA-512" hashValue="VlMkF4GLTZ7fPyQrJWhswKcrGpAF5xqxIjBn8XrvhniQOt0B1SBDu8XOUUsajpIp1l44q3mvqo9jo9Mvbw2ivg==" saltValue="QP1V7KSY5cslPxBsAmvHww==" spinCount="100000" sheet="1" objects="1" scenarios="1" selectLockedCells="1"/>
  <mergeCells count="123">
    <mergeCell ref="AM4:BC4"/>
    <mergeCell ref="B9:C9"/>
    <mergeCell ref="AL9:AM9"/>
    <mergeCell ref="AN9:AX9"/>
    <mergeCell ref="AY9:BA9"/>
    <mergeCell ref="T9:U9"/>
    <mergeCell ref="V9:AF9"/>
    <mergeCell ref="AG9:AI9"/>
    <mergeCell ref="O9:Q9"/>
    <mergeCell ref="D9:N9"/>
    <mergeCell ref="AK7:AL8"/>
    <mergeCell ref="AV7:AX7"/>
    <mergeCell ref="L7:N7"/>
    <mergeCell ref="A7:B8"/>
    <mergeCell ref="O8:Q8"/>
    <mergeCell ref="S7:T8"/>
    <mergeCell ref="AN5:AW5"/>
    <mergeCell ref="AN6:AW6"/>
    <mergeCell ref="AN7:AU7"/>
    <mergeCell ref="AN8:AU8"/>
    <mergeCell ref="AV8:AX8"/>
    <mergeCell ref="AX5:BA5"/>
    <mergeCell ref="AX6:BA6"/>
    <mergeCell ref="AY7:BA7"/>
    <mergeCell ref="AY8:BA8"/>
    <mergeCell ref="AG7:AI7"/>
    <mergeCell ref="D7:K7"/>
    <mergeCell ref="D8:K8"/>
    <mergeCell ref="L8:N8"/>
    <mergeCell ref="V7:AC7"/>
    <mergeCell ref="V8:AC8"/>
    <mergeCell ref="AD8:AF8"/>
    <mergeCell ref="AD11:AE11"/>
    <mergeCell ref="AV10:AW10"/>
    <mergeCell ref="AN11:AO11"/>
    <mergeCell ref="AD7:AF7"/>
    <mergeCell ref="AG8:AI8"/>
    <mergeCell ref="AD10:AE10"/>
    <mergeCell ref="AR11:AS11"/>
    <mergeCell ref="AV11:AW11"/>
    <mergeCell ref="AB11:AC11"/>
    <mergeCell ref="V10:W10"/>
    <mergeCell ref="X10:Y10"/>
    <mergeCell ref="Z10:AA10"/>
    <mergeCell ref="AB10:AC10"/>
    <mergeCell ref="V11:W11"/>
    <mergeCell ref="AF3:AJ3"/>
    <mergeCell ref="A5:B6"/>
    <mergeCell ref="S5:T6"/>
    <mergeCell ref="V5:AE5"/>
    <mergeCell ref="V6:AE6"/>
    <mergeCell ref="V4:AK4"/>
    <mergeCell ref="A4:U4"/>
    <mergeCell ref="N5:Q5"/>
    <mergeCell ref="N6:Q6"/>
    <mergeCell ref="D5:M5"/>
    <mergeCell ref="D6:M6"/>
    <mergeCell ref="AF5:AI5"/>
    <mergeCell ref="AF6:AI6"/>
    <mergeCell ref="AK5:AL6"/>
    <mergeCell ref="A1:B2"/>
    <mergeCell ref="A3:B3"/>
    <mergeCell ref="C3:Q3"/>
    <mergeCell ref="T3:AE3"/>
    <mergeCell ref="O7:Q7"/>
    <mergeCell ref="D10:E10"/>
    <mergeCell ref="L10:M10"/>
    <mergeCell ref="H11:I11"/>
    <mergeCell ref="X11:Y11"/>
    <mergeCell ref="Z11:AA11"/>
    <mergeCell ref="N11:O11"/>
    <mergeCell ref="P11:Q11"/>
    <mergeCell ref="P10:Q10"/>
    <mergeCell ref="H10:I10"/>
    <mergeCell ref="J10:K10"/>
    <mergeCell ref="J11:K11"/>
    <mergeCell ref="L11:M11"/>
    <mergeCell ref="N10:O10"/>
    <mergeCell ref="D11:E11"/>
    <mergeCell ref="F10:G10"/>
    <mergeCell ref="F11:G11"/>
    <mergeCell ref="BC13:BD13"/>
    <mergeCell ref="BC14:BD14"/>
    <mergeCell ref="BC15:BD15"/>
    <mergeCell ref="BC16:BD16"/>
    <mergeCell ref="AF10:AG10"/>
    <mergeCell ref="AH10:AI10"/>
    <mergeCell ref="AF11:AG11"/>
    <mergeCell ref="AH11:AI11"/>
    <mergeCell ref="AT10:AU10"/>
    <mergeCell ref="AT11:AU11"/>
    <mergeCell ref="AP11:AQ11"/>
    <mergeCell ref="AN10:AO10"/>
    <mergeCell ref="AP10:AQ10"/>
    <mergeCell ref="AR10:AS10"/>
    <mergeCell ref="AX10:AY10"/>
    <mergeCell ref="AZ10:BA10"/>
    <mergeCell ref="AX11:AY11"/>
    <mergeCell ref="AZ11:BA11"/>
    <mergeCell ref="BC37:BD37"/>
    <mergeCell ref="C1:AS2"/>
    <mergeCell ref="AK3:AS3"/>
    <mergeCell ref="BC32:BD32"/>
    <mergeCell ref="BC33:BD33"/>
    <mergeCell ref="BC34:BD34"/>
    <mergeCell ref="BC35:BD35"/>
    <mergeCell ref="BC36:BD36"/>
    <mergeCell ref="BC27:BD27"/>
    <mergeCell ref="BC28:BD28"/>
    <mergeCell ref="BC29:BD29"/>
    <mergeCell ref="BC30:BD30"/>
    <mergeCell ref="BC31:BD31"/>
    <mergeCell ref="BC22:BD22"/>
    <mergeCell ref="BC23:BD23"/>
    <mergeCell ref="BC24:BD24"/>
    <mergeCell ref="BC25:BD25"/>
    <mergeCell ref="BC26:BD26"/>
    <mergeCell ref="BC17:BD17"/>
    <mergeCell ref="BC18:BD18"/>
    <mergeCell ref="BC19:BD19"/>
    <mergeCell ref="BC20:BD20"/>
    <mergeCell ref="BC21:BD21"/>
    <mergeCell ref="BC10:BD11"/>
  </mergeCells>
  <phoneticPr fontId="5" type="noConversion"/>
  <conditionalFormatting sqref="A4 AM4">
    <cfRule type="expression" dxfId="120" priority="1796">
      <formula>NOT($V$4="")</formula>
    </cfRule>
  </conditionalFormatting>
  <conditionalFormatting sqref="A9">
    <cfRule type="expression" dxfId="119" priority="1165">
      <formula>AND(B9="eingetragener Zw",$V$4="Eine Vorlage zur Zielwertüberwachung")</formula>
    </cfRule>
    <cfRule type="expression" dxfId="118" priority="1167">
      <formula>AND(B9="errechneter Mw",$V$4="Eine Vorlage zur Zielwertüberwachung")</formula>
    </cfRule>
  </conditionalFormatting>
  <conditionalFormatting sqref="A5:B6">
    <cfRule type="expression" dxfId="117" priority="1170">
      <formula>AND(OR(NOT($C$1=""),NOT($C$3=""),NOT($T$3=""),NOT($AK$3="")),OR(A5="",A5="Test"))</formula>
    </cfRule>
  </conditionalFormatting>
  <conditionalFormatting sqref="BC5:BC10 BC12:BC224">
    <cfRule type="expression" dxfId="116" priority="965">
      <formula>$V$4=""</formula>
    </cfRule>
  </conditionalFormatting>
  <conditionalFormatting sqref="A5:BB6 A31:BB38 A14:A30 C14:S30 U14:BB30 A9:BB13 C7:BB8">
    <cfRule type="expression" dxfId="115" priority="996">
      <formula>$V$4=""</formula>
    </cfRule>
  </conditionalFormatting>
  <conditionalFormatting sqref="A3:AK3 A1:C1 A2:B2 AT1:BC3">
    <cfRule type="expression" dxfId="114" priority="1190">
      <formula>$V$4=""</formula>
    </cfRule>
  </conditionalFormatting>
  <conditionalFormatting sqref="B9">
    <cfRule type="expression" dxfId="113" priority="1164">
      <formula>$V$4="Eine Vorlage zur Zielwertüberwachung"</formula>
    </cfRule>
  </conditionalFormatting>
  <conditionalFormatting sqref="B12">
    <cfRule type="expression" dxfId="112" priority="1168">
      <formula>OR($V$4="",NOT(B12="Auswahl"))</formula>
    </cfRule>
    <cfRule type="expression" dxfId="111" priority="1791">
      <formula>AND(NOT(A5=""),NOT(A5="Test"),OR(B12="",B12="Auswahl"))</formula>
    </cfRule>
  </conditionalFormatting>
  <conditionalFormatting sqref="B13 B31:B37">
    <cfRule type="expression" dxfId="110" priority="1184">
      <formula>AND(L$7="----------",NOT(A$5=""),NOT(A$5="Test"))</formula>
    </cfRule>
  </conditionalFormatting>
  <conditionalFormatting sqref="B9:C9">
    <cfRule type="expression" dxfId="109" priority="1166">
      <formula>AND(NOT(A5=""),NOT(A5="Test"),$V$4="Eine Vorlage zur Zielwertüberwachung",OR(B9="",B9="Auswahl"))</formula>
    </cfRule>
    <cfRule type="expression" dxfId="108" priority="1171">
      <formula>AND(B9="eingetragener Zw",$V$4="Eine Vorlage zur Zielwertüberwachung")</formula>
    </cfRule>
    <cfRule type="expression" dxfId="107" priority="1783">
      <formula>AND(B9="errechneter Mw",$V$4="Eine Vorlage zur Zielwertüberwachung")</formula>
    </cfRule>
  </conditionalFormatting>
  <conditionalFormatting sqref="D7:K7">
    <cfRule type="expression" dxfId="106" priority="1163">
      <formula>L7="----------"</formula>
    </cfRule>
    <cfRule type="expression" dxfId="105" priority="1182">
      <formula>NOT(L7="----------")</formula>
    </cfRule>
  </conditionalFormatting>
  <conditionalFormatting sqref="D8:K8">
    <cfRule type="expression" dxfId="104" priority="1161">
      <formula>NOT(D8="")</formula>
    </cfRule>
  </conditionalFormatting>
  <conditionalFormatting sqref="D9:N9">
    <cfRule type="expression" dxfId="103" priority="1124">
      <formula>NOT(D9="")</formula>
    </cfRule>
  </conditionalFormatting>
  <conditionalFormatting sqref="J10:K12">
    <cfRule type="expression" dxfId="102" priority="1778">
      <formula>AND(B9="eingetragener Zw",$V$4="Eine Vorlage zur Zielwertüberwachung")</formula>
    </cfRule>
    <cfRule type="expression" dxfId="101" priority="1779">
      <formula>AND(B9="errechneter Mw",$V$4="Eine Vorlage zur Zielwertüberwachung")</formula>
    </cfRule>
  </conditionalFormatting>
  <conditionalFormatting sqref="J11:K11">
    <cfRule type="expression" dxfId="100" priority="1704">
      <formula>B10="eingetragener Zw"</formula>
    </cfRule>
    <cfRule type="expression" dxfId="99" priority="1705">
      <formula>B10="errechneter Mw"</formula>
    </cfRule>
    <cfRule type="expression" dxfId="98" priority="1706">
      <formula>B10="eingetragener Zw"</formula>
    </cfRule>
    <cfRule type="expression" dxfId="97" priority="1707">
      <formula>B10="errechneter Mw"</formula>
    </cfRule>
  </conditionalFormatting>
  <conditionalFormatting sqref="L7:N7">
    <cfRule type="expression" dxfId="96" priority="1162">
      <formula>AND(L7="----------",$V$4="Eine Vorlage zur Zielwertermittlung")</formula>
    </cfRule>
    <cfRule type="expression" dxfId="95" priority="1176">
      <formula>AND(NOT(A5=""),NOT(A5="Test"),L7="")</formula>
    </cfRule>
    <cfRule type="expression" dxfId="94" priority="1183">
      <formula>AND(B9="eingetragener Zw",$V$4="Eine Vorlage zur Zielwertüberwachung")</formula>
    </cfRule>
    <cfRule type="expression" dxfId="93" priority="2060">
      <formula>NOT(L7="----------")</formula>
    </cfRule>
  </conditionalFormatting>
  <conditionalFormatting sqref="L8:N8">
    <cfRule type="expression" dxfId="92" priority="1126">
      <formula>NOT(L8="")</formula>
    </cfRule>
  </conditionalFormatting>
  <conditionalFormatting sqref="N5:Q5">
    <cfRule type="expression" dxfId="91" priority="1713">
      <formula>AND(NOT(A5="Test"),NOT(A5=""),N5="")</formula>
    </cfRule>
  </conditionalFormatting>
  <conditionalFormatting sqref="N6:Q6">
    <cfRule type="expression" dxfId="90" priority="1174">
      <formula>AND(NOT(A5=""),NOT(A5="Test"),N5="",L11="")</formula>
    </cfRule>
  </conditionalFormatting>
  <conditionalFormatting sqref="O7:Q7">
    <cfRule type="expression" dxfId="89" priority="1186">
      <formula>AND(NOT(A5=""),NOT(A5="Test"),OR(O7="Einheit",O7=""))</formula>
    </cfRule>
  </conditionalFormatting>
  <conditionalFormatting sqref="O8:Q8">
    <cfRule type="expression" dxfId="88" priority="1125">
      <formula>NOT(O8="")</formula>
    </cfRule>
  </conditionalFormatting>
  <conditionalFormatting sqref="O9:Q9">
    <cfRule type="expression" dxfId="87" priority="1123">
      <formula>NOT(O9="")</formula>
    </cfRule>
    <cfRule type="expression" dxfId="86" priority="2064">
      <formula>AND(B9="errechneter Mw",$V$4="Eine Vorlage zur Zielwertüberwachung",NOT(O9=""))</formula>
    </cfRule>
  </conditionalFormatting>
  <conditionalFormatting sqref="S9">
    <cfRule type="expression" dxfId="85" priority="1068">
      <formula>AND(T9="eingetragener Zw",$V$4="Eine Vorlage zur Zielwertüberwachung")</formula>
    </cfRule>
    <cfRule type="expression" dxfId="84" priority="1070">
      <formula>AND(T9="errechneter Mw",$V$4="Eine Vorlage zur Zielwertüberwachung")</formula>
    </cfRule>
  </conditionalFormatting>
  <conditionalFormatting sqref="T9">
    <cfRule type="expression" dxfId="83" priority="1067">
      <formula>$V$4="Eine Vorlage zur Zielwertüberwachung"</formula>
    </cfRule>
  </conditionalFormatting>
  <conditionalFormatting sqref="T12">
    <cfRule type="expression" dxfId="82" priority="1071">
      <formula>OR($V$4="",NOT(T12="Auswahl"))</formula>
    </cfRule>
    <cfRule type="expression" dxfId="81" priority="1088">
      <formula>AND(NOT(S5=""),NOT(S5="Test"),OR(T12="",T12="Auswahl"))</formula>
    </cfRule>
  </conditionalFormatting>
  <conditionalFormatting sqref="T13 T31:T37">
    <cfRule type="expression" dxfId="80" priority="1078">
      <formula>AND(AD$7="----------",NOT(S$5=""),NOT(S$5="Test"))</formula>
    </cfRule>
  </conditionalFormatting>
  <conditionalFormatting sqref="T9:U9">
    <cfRule type="expression" dxfId="79" priority="1069">
      <formula>AND(NOT(S5=""),NOT(S5="Test"),$V$4="Eine Vorlage zur Zielwertüberwachung",OR(T9="",T9="Auswahl"))</formula>
    </cfRule>
    <cfRule type="expression" dxfId="78" priority="1073">
      <formula>AND(T9="eingetragener Zw",$V$4="Eine Vorlage zur Zielwertüberwachung")</formula>
    </cfRule>
    <cfRule type="expression" dxfId="77" priority="1087">
      <formula>AND(T9="errechneter Mw",$V$4="Eine Vorlage zur Zielwertüberwachung")</formula>
    </cfRule>
  </conditionalFormatting>
  <conditionalFormatting sqref="V7:AC7">
    <cfRule type="expression" dxfId="76" priority="1066">
      <formula>AD7="----------"</formula>
    </cfRule>
    <cfRule type="expression" dxfId="75" priority="1076">
      <formula>NOT(AD7="----------")</formula>
    </cfRule>
  </conditionalFormatting>
  <conditionalFormatting sqref="V8:AC8">
    <cfRule type="expression" dxfId="74" priority="1064">
      <formula>NOT(V8="")</formula>
    </cfRule>
  </conditionalFormatting>
  <conditionalFormatting sqref="V9:AF9">
    <cfRule type="expression" dxfId="73" priority="1061">
      <formula>NOT(V9="")</formula>
    </cfRule>
  </conditionalFormatting>
  <conditionalFormatting sqref="V4:AK4">
    <cfRule type="expression" dxfId="72" priority="1794">
      <formula>NOT($V$4="")</formula>
    </cfRule>
    <cfRule type="expression" dxfId="71" priority="1795">
      <formula>$V$4=""</formula>
    </cfRule>
  </conditionalFormatting>
  <conditionalFormatting sqref="AB10:AC12">
    <cfRule type="expression" dxfId="70" priority="1085">
      <formula>AND(T9="eingetragener Zw",$V$4="Eine Vorlage zur Zielwertüberwachung")</formula>
    </cfRule>
    <cfRule type="expression" dxfId="69" priority="1086">
      <formula>AND(T9="errechneter Mw",$V$4="Eine Vorlage zur Zielwertüberwachung")</formula>
    </cfRule>
  </conditionalFormatting>
  <conditionalFormatting sqref="AB11:AC11">
    <cfRule type="expression" dxfId="68" priority="1080">
      <formula>T10="eingetragener Zw"</formula>
    </cfRule>
    <cfRule type="expression" dxfId="67" priority="1081">
      <formula>T10="errechneter Mw"</formula>
    </cfRule>
    <cfRule type="expression" dxfId="66" priority="1082">
      <formula>T10="eingetragener Zw"</formula>
    </cfRule>
    <cfRule type="expression" dxfId="65" priority="1083">
      <formula>T10="errechneter Mw"</formula>
    </cfRule>
  </conditionalFormatting>
  <conditionalFormatting sqref="AD7:AF7">
    <cfRule type="expression" dxfId="64" priority="1065">
      <formula>AND(AD7="----------",$V$4="Eine Vorlage zur Zielwertermittlung")</formula>
    </cfRule>
    <cfRule type="expression" dxfId="63" priority="1075">
      <formula>AND(NOT(S5=""),NOT(S5="Test"),AD7="")</formula>
    </cfRule>
    <cfRule type="expression" dxfId="62" priority="1077">
      <formula>AND(T9="eingetragener Zw",$V$4="Eine Vorlage zur Zielwertüberwachung")</formula>
    </cfRule>
    <cfRule type="expression" dxfId="61" priority="1089">
      <formula>NOT(AD7="----------")</formula>
    </cfRule>
  </conditionalFormatting>
  <conditionalFormatting sqref="AD8:AF8">
    <cfRule type="expression" dxfId="60" priority="1063">
      <formula>NOT(AD8="")</formula>
    </cfRule>
  </conditionalFormatting>
  <conditionalFormatting sqref="AF5:AI5">
    <cfRule type="expression" dxfId="59" priority="1084">
      <formula>AND(NOT(S5="Test"),NOT(S5=""),AF5="")</formula>
    </cfRule>
  </conditionalFormatting>
  <conditionalFormatting sqref="AF6:AI6">
    <cfRule type="expression" dxfId="58" priority="1074">
      <formula>AND(NOT(S5=""),NOT(S5="Test"),AF5="",AD11="")</formula>
    </cfRule>
  </conditionalFormatting>
  <conditionalFormatting sqref="AG7:AI7">
    <cfRule type="expression" dxfId="57" priority="1079">
      <formula>AND(NOT(S5=""),NOT(S5="Test"),OR(AG7="Einheit",AG7=""))</formula>
    </cfRule>
  </conditionalFormatting>
  <conditionalFormatting sqref="AG8:AI8">
    <cfRule type="expression" dxfId="56" priority="1062">
      <formula>NOT(AG8="")</formula>
    </cfRule>
  </conditionalFormatting>
  <conditionalFormatting sqref="AG9:AI9">
    <cfRule type="expression" dxfId="55" priority="1060">
      <formula>NOT(AG9="")</formula>
    </cfRule>
    <cfRule type="expression" dxfId="54" priority="1090">
      <formula>AND(T9="errechneter Mw",$V$4="Eine Vorlage zur Zielwertüberwachung",NOT(AG9=""))</formula>
    </cfRule>
  </conditionalFormatting>
  <conditionalFormatting sqref="AK9">
    <cfRule type="expression" dxfId="53" priority="1005">
      <formula>AND(AL9="eingetragener Zw",$V$4="Eine Vorlage zur Zielwertüberwachung")</formula>
    </cfRule>
    <cfRule type="expression" dxfId="52" priority="1007">
      <formula>AND(AL9="errechneter Mw",$V$4="Eine Vorlage zur Zielwertüberwachung")</formula>
    </cfRule>
  </conditionalFormatting>
  <conditionalFormatting sqref="AL4">
    <cfRule type="expression" dxfId="51" priority="8">
      <formula>$V$4=""</formula>
    </cfRule>
  </conditionalFormatting>
  <conditionalFormatting sqref="AL9">
    <cfRule type="expression" dxfId="50" priority="1004">
      <formula>$V$4="Eine Vorlage zur Zielwertüberwachung"</formula>
    </cfRule>
  </conditionalFormatting>
  <conditionalFormatting sqref="AL12">
    <cfRule type="expression" dxfId="49" priority="1008">
      <formula>OR($V$4="",NOT(AL12="Auswahl"))</formula>
    </cfRule>
    <cfRule type="expression" dxfId="48" priority="1025">
      <formula>AND(NOT(AK5=""),NOT(AK5="Test"),OR(AL12="",AL12="Auswahl"))</formula>
    </cfRule>
  </conditionalFormatting>
  <conditionalFormatting sqref="AL13:AL37">
    <cfRule type="expression" dxfId="47" priority="1015">
      <formula>AND(AV$7="----------",NOT(AK$5=""),NOT(AK$5="Test"))</formula>
    </cfRule>
  </conditionalFormatting>
  <conditionalFormatting sqref="AL9:AM9">
    <cfRule type="expression" dxfId="46" priority="1006">
      <formula>AND(NOT(AK5=""),NOT(AK5="Test"),$V$4="Eine Vorlage zur Zielwertüberwachung",OR(AL9="",AL9="Auswahl"))</formula>
    </cfRule>
    <cfRule type="expression" dxfId="45" priority="1010">
      <formula>AND(AL9="eingetragener Zw",$V$4="Eine Vorlage zur Zielwertüberwachung")</formula>
    </cfRule>
    <cfRule type="expression" dxfId="44" priority="1024">
      <formula>AND(AL9="errechneter Mw",$V$4="Eine Vorlage zur Zielwertüberwachung")</formula>
    </cfRule>
  </conditionalFormatting>
  <conditionalFormatting sqref="AN7:AU7">
    <cfRule type="expression" dxfId="43" priority="1003">
      <formula>AV7="----------"</formula>
    </cfRule>
    <cfRule type="expression" dxfId="42" priority="1013">
      <formula>NOT(AV7="----------")</formula>
    </cfRule>
  </conditionalFormatting>
  <conditionalFormatting sqref="AN8:AU8">
    <cfRule type="expression" dxfId="41" priority="1001">
      <formula>NOT(AN8="")</formula>
    </cfRule>
  </conditionalFormatting>
  <conditionalFormatting sqref="AN9:AX9">
    <cfRule type="expression" dxfId="40" priority="998">
      <formula>NOT(AN9="")</formula>
    </cfRule>
  </conditionalFormatting>
  <conditionalFormatting sqref="AT3:AU3">
    <cfRule type="expression" dxfId="39" priority="1887">
      <formula>AT3="dd.mm.yyyy"</formula>
    </cfRule>
  </conditionalFormatting>
  <conditionalFormatting sqref="AT10:AU12">
    <cfRule type="expression" dxfId="38" priority="1022">
      <formula>AND(AL9="eingetragener Zw",$V$4="Eine Vorlage zur Zielwertüberwachung")</formula>
    </cfRule>
    <cfRule type="expression" dxfId="37" priority="1023">
      <formula>AND(AL9="errechneter Mw",$V$4="Eine Vorlage zur Zielwertüberwachung")</formula>
    </cfRule>
  </conditionalFormatting>
  <conditionalFormatting sqref="AT11:AU11">
    <cfRule type="expression" dxfId="36" priority="1017">
      <formula>AL10="eingetragener Zw"</formula>
    </cfRule>
    <cfRule type="expression" dxfId="35" priority="1018">
      <formula>AL10="errechneter Mw"</formula>
    </cfRule>
    <cfRule type="expression" dxfId="34" priority="1019">
      <formula>AL10="eingetragener Zw"</formula>
    </cfRule>
    <cfRule type="expression" dxfId="33" priority="1020">
      <formula>AL10="errechneter Mw"</formula>
    </cfRule>
  </conditionalFormatting>
  <conditionalFormatting sqref="AV7:AX7">
    <cfRule type="expression" dxfId="32" priority="1002">
      <formula>AND(AV7="----------",$V$4="Eine Vorlage zur Zielwertermittlung")</formula>
    </cfRule>
    <cfRule type="expression" dxfId="31" priority="1012">
      <formula>AND(NOT(AK5=""),NOT(AK5="Test"),AV7="")</formula>
    </cfRule>
    <cfRule type="expression" dxfId="30" priority="1014">
      <formula>AND(AL9="eingetragener Zw",$V$4="Eine Vorlage zur Zielwertüberwachung")</formula>
    </cfRule>
    <cfRule type="expression" dxfId="29" priority="1026">
      <formula>NOT(AV7="----------")</formula>
    </cfRule>
  </conditionalFormatting>
  <conditionalFormatting sqref="AV8:AX8">
    <cfRule type="expression" dxfId="28" priority="1000">
      <formula>NOT(AV8="")</formula>
    </cfRule>
  </conditionalFormatting>
  <conditionalFormatting sqref="AX5:BA5">
    <cfRule type="expression" dxfId="27" priority="1021">
      <formula>AND(NOT(AK5="Test"),NOT(AK5=""),AX5="")</formula>
    </cfRule>
  </conditionalFormatting>
  <conditionalFormatting sqref="AX6:BA6">
    <cfRule type="expression" dxfId="26" priority="1011">
      <formula>AND(NOT(AK5=""),NOT(AK5="Test"),AX5="",AV11="")</formula>
    </cfRule>
  </conditionalFormatting>
  <conditionalFormatting sqref="AY7:BA7">
    <cfRule type="expression" dxfId="25" priority="1016">
      <formula>AND(NOT(AK5=""),NOT(AK5="Test"),OR(AY7="Einheit",AY7=""))</formula>
    </cfRule>
  </conditionalFormatting>
  <conditionalFormatting sqref="AY8:BA8">
    <cfRule type="expression" dxfId="24" priority="999">
      <formula>NOT(AY8="")</formula>
    </cfRule>
  </conditionalFormatting>
  <conditionalFormatting sqref="AY9:BA9">
    <cfRule type="expression" dxfId="23" priority="997">
      <formula>NOT(AY9="")</formula>
    </cfRule>
    <cfRule type="expression" dxfId="22" priority="1027">
      <formula>AND(AL9="errechneter Mw",$V$4="Eine Vorlage zur Zielwertüberwachung",NOT(AY9=""))</formula>
    </cfRule>
  </conditionalFormatting>
  <conditionalFormatting sqref="B14:B30">
    <cfRule type="expression" dxfId="21" priority="5">
      <formula>$V$4=""</formula>
    </cfRule>
  </conditionalFormatting>
  <conditionalFormatting sqref="B14:B30">
    <cfRule type="expression" dxfId="20" priority="6">
      <formula>AND(L$7="----------",NOT(A$5=""),NOT(A$5="Test"))</formula>
    </cfRule>
  </conditionalFormatting>
  <conditionalFormatting sqref="T14:T30">
    <cfRule type="expression" dxfId="19" priority="3">
      <formula>$V$4=""</formula>
    </cfRule>
  </conditionalFormatting>
  <conditionalFormatting sqref="T14:T30">
    <cfRule type="expression" dxfId="18" priority="4">
      <formula>AND(AD$7="----------",NOT(S$5=""),NOT(S$5="Test"))</formula>
    </cfRule>
  </conditionalFormatting>
  <conditionalFormatting sqref="A7:B8">
    <cfRule type="expression" dxfId="17" priority="1">
      <formula>$V$4=""</formula>
    </cfRule>
  </conditionalFormatting>
  <dataValidations count="1">
    <dataValidation showInputMessage="1" showErrorMessage="1" sqref="L7:N7"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21.05.2026   &amp;CSeite &amp;P/&amp;N&amp;RPolymed.ch/Downloads/Labor/XXXXX          </oddFooter>
  </headerFooter>
  <rowBreaks count="1" manualBreakCount="1">
    <brk id="38" max="16383" man="1"/>
  </rowBreaks>
  <colBreaks count="2" manualBreakCount="2">
    <brk id="54" max="1048575" man="1"/>
    <brk id="5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xm:sqref>
        </x14:dataValidation>
        <x14:dataValidation type="list" showInputMessage="1" showErrorMessage="1" xr:uid="{0FB66A0D-91D7-4747-80E9-82DF2FC4C9C0}">
          <x14:formula1>
            <xm:f>Hilfstabelle!$Q$21:$Q$23</xm:f>
          </x14:formula1>
          <xm:sqref>B9 AL9 T9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96FC-8D55-4046-887A-569E110F4C5A}">
  <dimension ref="B1:G16"/>
  <sheetViews>
    <sheetView showGridLines="0" zoomScaleNormal="100" workbookViewId="0">
      <selection activeCell="G31" sqref="G31"/>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75" customHeight="1" thickBot="1" x14ac:dyDescent="0.25"/>
    <row r="2" spans="2:7" x14ac:dyDescent="0.2">
      <c r="B2" s="180" t="str">
        <f>Dokumentationshilfe!C1</f>
        <v>AFIAS</v>
      </c>
      <c r="C2" s="181"/>
      <c r="D2" s="181"/>
      <c r="E2" s="181"/>
      <c r="F2" s="181"/>
      <c r="G2" s="182"/>
    </row>
    <row r="3" spans="2:7" x14ac:dyDescent="0.2">
      <c r="B3" s="183"/>
      <c r="C3" s="184"/>
      <c r="D3" s="184"/>
      <c r="E3" s="184"/>
      <c r="F3" s="184"/>
      <c r="G3" s="185"/>
    </row>
    <row r="4" spans="2:7" x14ac:dyDescent="0.2">
      <c r="B4" s="183"/>
      <c r="C4" s="184"/>
      <c r="D4" s="184"/>
      <c r="E4" s="184"/>
      <c r="F4" s="184"/>
      <c r="G4" s="185"/>
    </row>
    <row r="5" spans="2:7" ht="18.75" thickBot="1" x14ac:dyDescent="0.3">
      <c r="B5" s="186" t="str">
        <f>Dokumentationshilfe!C3</f>
        <v>PCT Kontrolle</v>
      </c>
      <c r="C5" s="187"/>
      <c r="D5" s="188" t="str">
        <f>CONCATENATE(Dokumentationshilfe!S3,Dokumentationshilfe!T3)</f>
        <v>Lot: PCCOWD29</v>
      </c>
      <c r="E5" s="188"/>
      <c r="F5" s="189" t="str">
        <f>CONCATENATE(Dokumentationshilfe!AF3,TEXT(Dokumentationshilfe!AK3,"TT.MM.JJJJ"))</f>
        <v>Verfall: 30.04.2027</v>
      </c>
      <c r="G5" s="190"/>
    </row>
    <row r="6" spans="2:7" ht="13.5" thickBot="1" x14ac:dyDescent="0.25"/>
    <row r="7" spans="2:7" ht="17.25" thickBot="1" x14ac:dyDescent="0.3">
      <c r="B7" s="63" t="s">
        <v>49</v>
      </c>
      <c r="C7" s="64" t="s">
        <v>212</v>
      </c>
      <c r="D7" s="191" t="s">
        <v>213</v>
      </c>
      <c r="E7" s="191"/>
      <c r="F7" s="191"/>
      <c r="G7" s="63" t="s">
        <v>1</v>
      </c>
    </row>
    <row r="8" spans="2:7" ht="15.75" thickBot="1" x14ac:dyDescent="0.25">
      <c r="B8" s="65" t="str">
        <f>Dokumentationshilfe!A5</f>
        <v>PCT Plus</v>
      </c>
      <c r="C8" s="66">
        <f>Dokumentationshilfe!J11</f>
        <v>1.43</v>
      </c>
      <c r="D8" s="179" t="str">
        <f>CONCATENATE(Dokumentationshilfe!D11," - ",Dokumentationshilfe!P11)</f>
        <v>1.05 - 1.81</v>
      </c>
      <c r="E8" s="179"/>
      <c r="F8" s="179"/>
      <c r="G8" s="65" t="str">
        <f>Dokumentationshilfe!O7</f>
        <v>ng/ml</v>
      </c>
    </row>
    <row r="9" spans="2:7" ht="15.75" thickBot="1" x14ac:dyDescent="0.25">
      <c r="B9" s="65" t="str">
        <f>Dokumentationshilfe!S5</f>
        <v>PCT Plus</v>
      </c>
      <c r="C9" s="66">
        <f>Dokumentationshilfe!AB11</f>
        <v>9.7200000000000006</v>
      </c>
      <c r="D9" s="179" t="str">
        <f>CONCATENATE(Dokumentationshilfe!V11," - ",Dokumentationshilfe!AH11)</f>
        <v>7.1 - 12.34</v>
      </c>
      <c r="E9" s="179"/>
      <c r="F9" s="179"/>
      <c r="G9" s="65" t="str">
        <f>Dokumentationshilfe!AG7</f>
        <v>ng/ml</v>
      </c>
    </row>
    <row r="10" spans="2:7" ht="15.75" thickBot="1" x14ac:dyDescent="0.25">
      <c r="B10" s="65" t="str">
        <f>Dokumentationshilfe!AK5</f>
        <v>Test</v>
      </c>
      <c r="C10" s="66" t="str">
        <f>Dokumentationshilfe!AT11</f>
        <v/>
      </c>
      <c r="D10" s="179" t="str">
        <f>CONCATENATE(Dokumentationshilfe!AN11," - ",Dokumentationshilfe!AZ11)</f>
        <v xml:space="preserve"> - </v>
      </c>
      <c r="E10" s="179"/>
      <c r="F10" s="179"/>
      <c r="G10" s="65" t="str">
        <f>Dokumentationshilfe!AY7</f>
        <v>Einheit</v>
      </c>
    </row>
    <row r="11" spans="2:7" ht="15" x14ac:dyDescent="0.2">
      <c r="B11" s="67"/>
      <c r="C11" s="68"/>
      <c r="D11" s="193"/>
      <c r="E11" s="193"/>
      <c r="F11" s="193"/>
      <c r="G11" s="67"/>
    </row>
    <row r="12" spans="2:7" ht="15" x14ac:dyDescent="0.2">
      <c r="B12" s="69"/>
      <c r="C12" s="70"/>
      <c r="D12" s="192"/>
      <c r="E12" s="192"/>
      <c r="F12" s="192"/>
      <c r="G12" s="69"/>
    </row>
    <row r="13" spans="2:7" ht="15" x14ac:dyDescent="0.2">
      <c r="B13" s="69"/>
      <c r="C13" s="70"/>
      <c r="D13" s="192"/>
      <c r="E13" s="192"/>
      <c r="F13" s="192"/>
      <c r="G13" s="69"/>
    </row>
    <row r="14" spans="2:7" ht="15" x14ac:dyDescent="0.2">
      <c r="B14" s="69"/>
      <c r="C14" s="70"/>
      <c r="D14" s="192"/>
      <c r="E14" s="192"/>
      <c r="F14" s="192"/>
      <c r="G14" s="69"/>
    </row>
    <row r="15" spans="2:7" ht="15" x14ac:dyDescent="0.2">
      <c r="B15" s="69"/>
      <c r="C15" s="70"/>
      <c r="D15" s="192"/>
      <c r="E15" s="192"/>
      <c r="F15" s="192"/>
      <c r="G15" s="69"/>
    </row>
    <row r="16" spans="2:7" ht="15" x14ac:dyDescent="0.2">
      <c r="B16" s="69"/>
      <c r="C16" s="70"/>
      <c r="D16" s="192"/>
      <c r="E16" s="192"/>
      <c r="F16" s="192"/>
      <c r="G16" s="69"/>
    </row>
  </sheetData>
  <sheetProtection algorithmName="SHA-512" hashValue="LY9Cm1GZPvMGIbC9NJSwLI39fn7jboAT7w1gKet90VzWptdNcCZQBZzqrNMsVc0czcauD1ZRvb6MWcehHqlT0g==" saltValue="HFvggOr/OXTEMrCdgYNa3w==" spinCount="100000" sheet="1" objects="1" scenarios="1"/>
  <mergeCells count="14">
    <mergeCell ref="D15:F15"/>
    <mergeCell ref="D16:F16"/>
    <mergeCell ref="D9:F9"/>
    <mergeCell ref="D10:F10"/>
    <mergeCell ref="D11:F11"/>
    <mergeCell ref="D12:F12"/>
    <mergeCell ref="D13:F13"/>
    <mergeCell ref="D14:F14"/>
    <mergeCell ref="D8:F8"/>
    <mergeCell ref="B2:G4"/>
    <mergeCell ref="B5:C5"/>
    <mergeCell ref="D5:E5"/>
    <mergeCell ref="F5:G5"/>
    <mergeCell ref="D7:F7"/>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FFEE-87D9-41F6-B91A-47336EAC5964}">
  <dimension ref="B1:M357"/>
  <sheetViews>
    <sheetView showGridLines="0" zoomScaleNormal="100" workbookViewId="0">
      <selection activeCell="E30" sqref="E30"/>
    </sheetView>
  </sheetViews>
  <sheetFormatPr baseColWidth="10" defaultRowHeight="12.75" x14ac:dyDescent="0.2"/>
  <cols>
    <col min="1" max="1" width="2" style="83" customWidth="1"/>
    <col min="2" max="2" width="14.42578125" style="83" customWidth="1"/>
    <col min="3" max="3" width="12" style="83" customWidth="1"/>
    <col min="4" max="4" width="13.140625" style="83" customWidth="1"/>
    <col min="5" max="5" width="25.42578125" style="83" customWidth="1"/>
    <col min="6" max="6" width="27.140625" style="83" customWidth="1"/>
    <col min="7" max="7" width="23.7109375" style="83" bestFit="1" customWidth="1"/>
    <col min="8" max="8" width="4.140625" style="83" customWidth="1"/>
    <col min="9" max="9" width="13.140625" style="83" customWidth="1"/>
    <col min="10" max="10" width="26.28515625" style="83" bestFit="1" customWidth="1"/>
    <col min="11" max="11" width="17.5703125" style="83" bestFit="1" customWidth="1"/>
    <col min="12" max="12" width="21" style="83" bestFit="1" customWidth="1"/>
    <col min="13" max="13" width="23.140625" style="83" bestFit="1" customWidth="1"/>
    <col min="14" max="16384" width="11.42578125" style="83"/>
  </cols>
  <sheetData>
    <row r="1" spans="2:13" ht="9" customHeight="1" thickBot="1" x14ac:dyDescent="0.25"/>
    <row r="2" spans="2:13" ht="16.5" customHeight="1" thickTop="1" thickBot="1" x14ac:dyDescent="0.3">
      <c r="B2" s="194" t="s">
        <v>255</v>
      </c>
      <c r="C2" s="195"/>
      <c r="D2" s="195"/>
      <c r="E2" s="195"/>
      <c r="F2" s="195"/>
      <c r="G2" s="196"/>
      <c r="I2" s="194" t="s">
        <v>240</v>
      </c>
      <c r="J2" s="195"/>
      <c r="K2" s="195"/>
      <c r="L2" s="195"/>
      <c r="M2" s="196"/>
    </row>
    <row r="3" spans="2:13" ht="16.5" customHeight="1" thickBot="1" x14ac:dyDescent="0.25">
      <c r="B3" s="84"/>
      <c r="C3" s="85"/>
      <c r="D3" s="85"/>
      <c r="E3" s="85"/>
      <c r="F3" s="85"/>
      <c r="G3" s="86"/>
      <c r="I3" s="84"/>
      <c r="J3" s="85"/>
      <c r="K3" s="85"/>
      <c r="L3" s="85"/>
      <c r="M3" s="86"/>
    </row>
    <row r="4" spans="2:13" ht="16.5" customHeight="1" thickBot="1" x14ac:dyDescent="0.25">
      <c r="B4" s="87" t="s">
        <v>49</v>
      </c>
      <c r="C4" s="88" t="s">
        <v>217</v>
      </c>
      <c r="D4" s="88" t="s">
        <v>218</v>
      </c>
      <c r="E4" s="88" t="s">
        <v>219</v>
      </c>
      <c r="F4" s="88" t="s">
        <v>220</v>
      </c>
      <c r="G4" s="89" t="s">
        <v>222</v>
      </c>
      <c r="I4" s="197" t="s">
        <v>246</v>
      </c>
      <c r="J4" s="198"/>
      <c r="K4" s="198"/>
      <c r="L4" s="198"/>
      <c r="M4" s="199"/>
    </row>
    <row r="5" spans="2:13" ht="16.5" customHeight="1" thickBot="1" x14ac:dyDescent="0.25">
      <c r="B5" s="75"/>
      <c r="C5" s="76"/>
      <c r="D5" s="76"/>
      <c r="E5" s="82" t="str">
        <f>IF(OR(C5="",D5=""),"",ABS(C5-D5))</f>
        <v/>
      </c>
      <c r="F5" s="82"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114"/>
      <c r="I5" s="90" t="s">
        <v>49</v>
      </c>
      <c r="J5" s="91" t="s">
        <v>241</v>
      </c>
      <c r="K5" s="92" t="s">
        <v>242</v>
      </c>
      <c r="L5" s="92" t="s">
        <v>243</v>
      </c>
      <c r="M5" s="93" t="s">
        <v>244</v>
      </c>
    </row>
    <row r="6" spans="2:13" ht="16.5" customHeight="1" x14ac:dyDescent="0.2">
      <c r="B6" s="94"/>
      <c r="C6" s="95"/>
      <c r="D6" s="95"/>
      <c r="E6" s="95"/>
      <c r="F6" s="95"/>
      <c r="G6" s="96"/>
      <c r="I6" s="116" t="str">
        <f>Dokumentationshilfe!A5</f>
        <v>PCT Plus</v>
      </c>
      <c r="J6" s="80"/>
      <c r="K6" s="80"/>
      <c r="L6" s="103">
        <f>Dokumentationshilfe!J11</f>
        <v>1.43</v>
      </c>
      <c r="M6" s="104"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7" t="s">
        <v>221</v>
      </c>
      <c r="C7" s="204" t="str">
        <f>IF(OR(F5="VK manuell eingeben",F5="Parameter eingeben"),"",IF(OR(F5=0,F5=""),"",IF(AND(E5="",F5&lt;&gt;"",F5&lt;&gt;0),_xlfn.CONCAT(Hilfstabelle!Q39,MAX(C5,D5)-F5,Hilfstabelle!Q40,MAX(C5,D5)+F5,Hilfstabelle!Q41),IF(E5&lt;F5,Hilfstabelle!Q43,IF(E5&gt;F5,Hilfstabelle!Q44,"")))))</f>
        <v/>
      </c>
      <c r="D7" s="204"/>
      <c r="E7" s="204"/>
      <c r="F7" s="204"/>
      <c r="G7" s="205"/>
      <c r="I7" s="116" t="str">
        <f>Dokumentationshilfe!S5</f>
        <v>PCT Plus</v>
      </c>
      <c r="J7" s="80"/>
      <c r="K7" s="80"/>
      <c r="L7" s="103">
        <f>Dokumentationshilfe!AB11</f>
        <v>9.7200000000000006</v>
      </c>
      <c r="M7" s="104" t="str">
        <f t="shared" ref="M7:M8"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thickBot="1" x14ac:dyDescent="0.25">
      <c r="B8" s="94"/>
      <c r="C8" s="206"/>
      <c r="D8" s="206"/>
      <c r="E8" s="206"/>
      <c r="F8" s="206"/>
      <c r="G8" s="207"/>
      <c r="I8" s="117" t="str">
        <f>Dokumentationshilfe!AK5</f>
        <v>Test</v>
      </c>
      <c r="J8" s="81"/>
      <c r="K8" s="81"/>
      <c r="L8" s="105" t="str">
        <f>Dokumentationshilfe!AT11</f>
        <v/>
      </c>
      <c r="M8" s="106" t="str">
        <f t="shared" si="0"/>
        <v>Analysesystem wählen</v>
      </c>
    </row>
    <row r="9" spans="2:13" ht="16.5" customHeight="1" thickTop="1" thickBot="1" x14ac:dyDescent="0.25">
      <c r="B9" s="98"/>
      <c r="C9" s="208"/>
      <c r="D9" s="208"/>
      <c r="E9" s="208"/>
      <c r="F9" s="208"/>
      <c r="G9" s="209"/>
    </row>
    <row r="10" spans="2:13" ht="16.5" customHeight="1" thickTop="1" x14ac:dyDescent="0.2"/>
    <row r="11" spans="2:13" ht="16.5" customHeight="1" thickBot="1" x14ac:dyDescent="0.25"/>
    <row r="12" spans="2:13" ht="16.5" customHeight="1" thickTop="1" thickBot="1" x14ac:dyDescent="0.3">
      <c r="B12" s="210" t="s">
        <v>224</v>
      </c>
      <c r="C12" s="211"/>
      <c r="D12" s="211"/>
      <c r="E12" s="211"/>
      <c r="F12" s="211"/>
      <c r="G12" s="212"/>
    </row>
    <row r="13" spans="2:13" ht="16.5" customHeight="1" thickBot="1" x14ac:dyDescent="0.25">
      <c r="B13" s="94"/>
      <c r="C13" s="95"/>
      <c r="D13" s="95"/>
      <c r="E13" s="95"/>
      <c r="F13" s="95"/>
      <c r="G13" s="96"/>
    </row>
    <row r="14" spans="2:13" ht="16.5" customHeight="1" x14ac:dyDescent="0.2">
      <c r="B14" s="99" t="s">
        <v>236</v>
      </c>
      <c r="C14" s="213" t="s">
        <v>238</v>
      </c>
      <c r="D14" s="213"/>
      <c r="E14" s="100" t="s">
        <v>247</v>
      </c>
      <c r="F14" s="101" t="s">
        <v>237</v>
      </c>
      <c r="G14" s="102"/>
    </row>
    <row r="15" spans="2:13" ht="16.5" customHeight="1" thickBot="1" x14ac:dyDescent="0.25">
      <c r="B15" s="77"/>
      <c r="C15" s="214"/>
      <c r="D15" s="214"/>
      <c r="E15" s="78"/>
      <c r="F15" s="118"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194" t="s">
        <v>256</v>
      </c>
      <c r="C18" s="195"/>
      <c r="D18" s="195"/>
      <c r="E18" s="195"/>
      <c r="F18" s="195"/>
      <c r="G18" s="196"/>
    </row>
    <row r="19" spans="2:7" ht="16.5" customHeight="1" thickBot="1" x14ac:dyDescent="0.25">
      <c r="B19" s="84"/>
      <c r="C19" s="85"/>
      <c r="D19" s="85"/>
      <c r="E19" s="85"/>
      <c r="F19" s="85"/>
      <c r="G19" s="86"/>
    </row>
    <row r="20" spans="2:7" ht="16.5" customHeight="1" x14ac:dyDescent="0.2">
      <c r="B20" s="215" t="s">
        <v>257</v>
      </c>
      <c r="C20" s="216"/>
      <c r="D20" s="217" t="str">
        <f>CONCATENATE("Mittelwert der Messwerte von ",C21," (MW):")</f>
        <v>Mittelwert der Messwerte von Auswahl (MW):</v>
      </c>
      <c r="E20" s="218"/>
      <c r="F20" s="218"/>
      <c r="G20" s="11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0"))</f>
        <v>Parameter auswählen</v>
      </c>
    </row>
    <row r="21" spans="2:7" ht="16.5" customHeight="1" x14ac:dyDescent="0.25">
      <c r="B21" s="109"/>
      <c r="C21" s="115" t="s">
        <v>34</v>
      </c>
      <c r="D21" s="200" t="str">
        <f>CONCATENATE("Variationskoeffiezient der Messwerte von ",C21," (VK):")</f>
        <v>Variationskoeffiezient der Messwerte von Auswahl (VK):</v>
      </c>
      <c r="E21" s="201"/>
      <c r="F21" s="201"/>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0"))</f>
        <v>Parameter auswählen</v>
      </c>
    </row>
    <row r="22" spans="2:7" ht="16.5" customHeight="1" x14ac:dyDescent="0.2">
      <c r="B22" s="94"/>
      <c r="C22" s="95"/>
      <c r="D22" s="200" t="str">
        <f>CONCATENATE("Standardabweichung der Messwerte von ",C21," (s):")</f>
        <v>Standardabweichung der Messwerte von Auswahl (s):</v>
      </c>
      <c r="E22" s="201"/>
      <c r="F22" s="201"/>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0"))</f>
        <v>Parameter auswählen</v>
      </c>
    </row>
    <row r="23" spans="2:7" ht="16.5" customHeight="1" x14ac:dyDescent="0.2">
      <c r="B23" s="94"/>
      <c r="C23" s="95"/>
      <c r="D23" s="200" t="str">
        <f>CONCATENATE("Maximale absolute Spannweite der Messwerte von ",C21,":")</f>
        <v>Maximale absolute Spannweite der Messwerte von Auswahl:</v>
      </c>
      <c r="E23" s="201"/>
      <c r="F23" s="201"/>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f>
        <v>Parameter auswählen</v>
      </c>
    </row>
    <row r="24" spans="2:7" ht="16.5" customHeight="1" x14ac:dyDescent="0.2">
      <c r="B24" s="94"/>
      <c r="C24" s="95"/>
      <c r="D24" s="200" t="str">
        <f>CONCATENATE("Maximale relative Spannweite der Messwerte von ",C21," in s:")</f>
        <v>Maximale relative Spannweite der Messwerte von Auswahl in s:</v>
      </c>
      <c r="E24" s="201"/>
      <c r="F24" s="201"/>
      <c r="G24" s="112" t="str">
        <f>IF(OR(C21="Auswahl",C21=""),"Parameter auswählen",IFERROR(_xlfn.TEXTJOIN( ,FALSE,ROUND(G23/G22,2)," s"),"0"))</f>
        <v>Parameter auswählen</v>
      </c>
    </row>
    <row r="25" spans="2:7" ht="16.5" customHeight="1" x14ac:dyDescent="0.2">
      <c r="B25" s="94"/>
      <c r="C25" s="95"/>
      <c r="D25" s="200" t="str">
        <f>CONCATENATE("max. rel. Spannweite der Messwerte von ",C21," in s (s gemäss Qualab):")</f>
        <v>max. rel. Spannweite der Messwerte von Auswahl in s (s gemäss Qualab):</v>
      </c>
      <c r="E25" s="201"/>
      <c r="F25" s="201"/>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,FALSE,ROUND(IF(Dokumentationshilfe!A5=Rechnungshilfen!C21,G23/Dokumentationshilfe!L8,IF(Dokumentationshilfe!S5=Rechnungshilfen!C21,G23/Dokumentationshilfe!AD8,IF(Dokumentationshilfe!AK5=Rechnungshilfen!C21,G23/Dokumentationshilfe!AV8,""))),1)," s"),"0"))</f>
        <v>Parameter auswählen</v>
      </c>
    </row>
    <row r="26" spans="2:7" ht="16.5" customHeight="1" thickBot="1" x14ac:dyDescent="0.25">
      <c r="B26" s="98"/>
      <c r="C26" s="108"/>
      <c r="D26" s="202" t="str">
        <f>CONCATENATE("Anzahl Messungen des Parameter ",C21,":")</f>
        <v>Anzahl Messungen des Parameter Auswahl:</v>
      </c>
      <c r="E26" s="203"/>
      <c r="F26" s="203"/>
      <c r="G26" s="113" t="str">
        <f>IF(OR(C21="Auswahl",C21=""),"Parameter auswählen",IF(Dokumentationshilfe!A5=Rechnungshilfen!C21,COUNTA(Dokumentationshilfe!B13:B37),IF(Dokumentationshilfe!S5=Rechnungshilfen!C21,COUNTA(Dokumentationshilfe!T13:T37),IF(Dokumentationshilfe!AK5=Rechnungshilfen!C21,COUNTA(Dokumentationshilfe!AL13:AL37),""))))</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3" customFormat="1" ht="16.5" customHeight="1" x14ac:dyDescent="0.2"/>
    <row r="50" s="83" customFormat="1" ht="16.5" customHeight="1" x14ac:dyDescent="0.2"/>
    <row r="51" s="83" customFormat="1" ht="16.5" customHeight="1" x14ac:dyDescent="0.2"/>
    <row r="52" s="83" customFormat="1" ht="16.5" customHeight="1" x14ac:dyDescent="0.2"/>
    <row r="53" s="83" customFormat="1" ht="16.5" customHeight="1" x14ac:dyDescent="0.2"/>
    <row r="54" s="83" customFormat="1" ht="16.5" customHeight="1" x14ac:dyDescent="0.2"/>
    <row r="55" s="83" customFormat="1" ht="16.5" customHeight="1" x14ac:dyDescent="0.2"/>
    <row r="56" s="83" customFormat="1" ht="16.5" customHeight="1" x14ac:dyDescent="0.2"/>
    <row r="57" s="83" customFormat="1" ht="16.5" customHeight="1" x14ac:dyDescent="0.2"/>
    <row r="58" s="83" customFormat="1" ht="16.5" customHeight="1" x14ac:dyDescent="0.2"/>
    <row r="59" s="83" customFormat="1" ht="16.5" customHeight="1" x14ac:dyDescent="0.2"/>
    <row r="60" s="83" customFormat="1" ht="16.5" customHeight="1" x14ac:dyDescent="0.2"/>
    <row r="61" s="83" customFormat="1" ht="16.5" customHeight="1" x14ac:dyDescent="0.2"/>
    <row r="62" s="83" customFormat="1" ht="16.5" customHeight="1" x14ac:dyDescent="0.2"/>
    <row r="63" s="83" customFormat="1" ht="16.5" customHeight="1" x14ac:dyDescent="0.2"/>
    <row r="64" s="83" customFormat="1" ht="16.5" customHeight="1" x14ac:dyDescent="0.2"/>
    <row r="65" s="83" customFormat="1" ht="16.5" customHeight="1" x14ac:dyDescent="0.2"/>
    <row r="66" s="83" customFormat="1" ht="16.5" customHeight="1" x14ac:dyDescent="0.2"/>
    <row r="67" s="83" customFormat="1" ht="16.5" customHeight="1" x14ac:dyDescent="0.2"/>
    <row r="68" s="83" customFormat="1" ht="16.5" customHeight="1" x14ac:dyDescent="0.2"/>
    <row r="69" s="83" customFormat="1" ht="16.5" customHeight="1" x14ac:dyDescent="0.2"/>
    <row r="70" s="83" customFormat="1" ht="16.5" customHeight="1" x14ac:dyDescent="0.2"/>
    <row r="71" s="83" customFormat="1" ht="16.5" customHeight="1" x14ac:dyDescent="0.2"/>
    <row r="72" s="83" customFormat="1" ht="16.5" customHeight="1" x14ac:dyDescent="0.2"/>
    <row r="73" s="83" customFormat="1" ht="16.5" customHeight="1" x14ac:dyDescent="0.2"/>
    <row r="74" s="83" customFormat="1" ht="16.5" customHeight="1" x14ac:dyDescent="0.2"/>
    <row r="75" s="83" customFormat="1" ht="16.5" customHeight="1" x14ac:dyDescent="0.2"/>
    <row r="76" s="83" customFormat="1" ht="16.5" customHeight="1" x14ac:dyDescent="0.2"/>
    <row r="77" s="83" customFormat="1" ht="16.5" customHeight="1" x14ac:dyDescent="0.2"/>
    <row r="78" s="83" customFormat="1" ht="16.5" customHeight="1" x14ac:dyDescent="0.2"/>
    <row r="79" s="83" customFormat="1" ht="16.5" customHeight="1" x14ac:dyDescent="0.2"/>
    <row r="80" s="83" customFormat="1" ht="16.5" customHeight="1" x14ac:dyDescent="0.2"/>
    <row r="81" s="83" customFormat="1" ht="16.5" customHeight="1" x14ac:dyDescent="0.2"/>
    <row r="82" s="83" customFormat="1" ht="16.5" customHeight="1" x14ac:dyDescent="0.2"/>
    <row r="83" s="83" customFormat="1" ht="16.5" customHeight="1" x14ac:dyDescent="0.2"/>
    <row r="84" s="83" customFormat="1" ht="16.5" customHeight="1" x14ac:dyDescent="0.2"/>
    <row r="85" s="83" customFormat="1" ht="16.5" customHeight="1" x14ac:dyDescent="0.2"/>
    <row r="86" s="83" customFormat="1" ht="16.5" customHeight="1" x14ac:dyDescent="0.2"/>
    <row r="87" s="83" customFormat="1" ht="16.5" customHeight="1" x14ac:dyDescent="0.2"/>
    <row r="88" s="83" customFormat="1" ht="16.5" customHeight="1" x14ac:dyDescent="0.2"/>
    <row r="89" s="83" customFormat="1" ht="16.5" customHeight="1" x14ac:dyDescent="0.2"/>
    <row r="90" s="83" customFormat="1" ht="16.5" customHeight="1" x14ac:dyDescent="0.2"/>
    <row r="91" s="83" customFormat="1" ht="16.5" customHeight="1" x14ac:dyDescent="0.2"/>
    <row r="92" s="83" customFormat="1" ht="16.5" customHeight="1" x14ac:dyDescent="0.2"/>
    <row r="93" s="83" customFormat="1" ht="16.5" customHeight="1" x14ac:dyDescent="0.2"/>
    <row r="94" s="83" customFormat="1" ht="16.5" customHeight="1" x14ac:dyDescent="0.2"/>
    <row r="95" s="83" customFormat="1" ht="16.5" customHeight="1" x14ac:dyDescent="0.2"/>
    <row r="96" s="83" customFormat="1" ht="16.5" customHeight="1" x14ac:dyDescent="0.2"/>
    <row r="97" s="83" customFormat="1" ht="16.5" customHeight="1" x14ac:dyDescent="0.2"/>
    <row r="98" s="83" customFormat="1" ht="16.5" customHeight="1" x14ac:dyDescent="0.2"/>
    <row r="99" s="83" customFormat="1" ht="16.5" customHeight="1" x14ac:dyDescent="0.2"/>
    <row r="100" s="83" customFormat="1" ht="16.5" customHeight="1" x14ac:dyDescent="0.2"/>
    <row r="101" s="83" customFormat="1" ht="16.5" customHeight="1" x14ac:dyDescent="0.2"/>
    <row r="102" s="83" customFormat="1" ht="16.5" customHeight="1" x14ac:dyDescent="0.2"/>
    <row r="103" s="83" customFormat="1" ht="16.5" customHeight="1" x14ac:dyDescent="0.2"/>
    <row r="104" s="83" customFormat="1" ht="16.5" customHeight="1" x14ac:dyDescent="0.2"/>
    <row r="105" s="83" customFormat="1" ht="16.5" customHeight="1" x14ac:dyDescent="0.2"/>
    <row r="106" s="83" customFormat="1" ht="16.5" customHeight="1" x14ac:dyDescent="0.2"/>
    <row r="107" s="83" customFormat="1" ht="16.5" customHeight="1" x14ac:dyDescent="0.2"/>
    <row r="108" s="83" customFormat="1" ht="16.5" customHeight="1" x14ac:dyDescent="0.2"/>
    <row r="109" s="83" customFormat="1" ht="16.5" customHeight="1" x14ac:dyDescent="0.2"/>
    <row r="110" s="83" customFormat="1" ht="16.5" customHeight="1" x14ac:dyDescent="0.2"/>
    <row r="111" s="83" customFormat="1" ht="16.5" customHeight="1" x14ac:dyDescent="0.2"/>
    <row r="112" s="83" customFormat="1" ht="16.5" customHeight="1" x14ac:dyDescent="0.2"/>
    <row r="113" s="83" customFormat="1" ht="16.5" customHeight="1" x14ac:dyDescent="0.2"/>
    <row r="114" s="83" customFormat="1" ht="16.5" customHeight="1" x14ac:dyDescent="0.2"/>
    <row r="115" s="83" customFormat="1" ht="16.5" customHeight="1" x14ac:dyDescent="0.2"/>
    <row r="116" s="83" customFormat="1" ht="16.5" customHeight="1" x14ac:dyDescent="0.2"/>
    <row r="117" s="83" customFormat="1" ht="16.5" customHeight="1" x14ac:dyDescent="0.2"/>
    <row r="118" s="83" customFormat="1" ht="16.5" customHeight="1" x14ac:dyDescent="0.2"/>
    <row r="119" s="83" customFormat="1" ht="16.5" customHeight="1" x14ac:dyDescent="0.2"/>
    <row r="120" s="83" customFormat="1" ht="16.5" customHeight="1" x14ac:dyDescent="0.2"/>
    <row r="121" s="83" customFormat="1" ht="16.5" customHeight="1" x14ac:dyDescent="0.2"/>
    <row r="122" s="83" customFormat="1" ht="15.95" customHeight="1" x14ac:dyDescent="0.2"/>
    <row r="123" s="83" customFormat="1" ht="15.95" customHeight="1" x14ac:dyDescent="0.2"/>
    <row r="124" s="83" customFormat="1" ht="15.95" customHeight="1" x14ac:dyDescent="0.2"/>
    <row r="125" s="83" customFormat="1" ht="15.95" customHeight="1" x14ac:dyDescent="0.2"/>
    <row r="126" s="83" customFormat="1" ht="15.95" customHeight="1" x14ac:dyDescent="0.2"/>
    <row r="127" s="83" customFormat="1" ht="15.95" customHeight="1" x14ac:dyDescent="0.2"/>
    <row r="128" s="83" customFormat="1" ht="15.95" customHeight="1" x14ac:dyDescent="0.2"/>
    <row r="129" s="83" customFormat="1" ht="15.95" customHeight="1" x14ac:dyDescent="0.2"/>
    <row r="130" s="83" customFormat="1" ht="15.95" customHeight="1" x14ac:dyDescent="0.2"/>
    <row r="131" s="83" customFormat="1" ht="15.95" customHeight="1" x14ac:dyDescent="0.2"/>
    <row r="132" s="83" customFormat="1" ht="15.95" customHeight="1" x14ac:dyDescent="0.2"/>
    <row r="133" s="83" customFormat="1" ht="15.95" customHeight="1" x14ac:dyDescent="0.2"/>
    <row r="134" s="83" customFormat="1" ht="15.95" customHeight="1" x14ac:dyDescent="0.2"/>
    <row r="135" s="83" customFormat="1" ht="15.95" customHeight="1" x14ac:dyDescent="0.2"/>
    <row r="136" s="83" customFormat="1" ht="15.95" customHeight="1" x14ac:dyDescent="0.2"/>
    <row r="137" s="83" customFormat="1" ht="15.95" customHeight="1" x14ac:dyDescent="0.2"/>
    <row r="138" s="83" customFormat="1" ht="15.95" customHeight="1" x14ac:dyDescent="0.2"/>
    <row r="139" s="83" customFormat="1" ht="15.95" customHeight="1" x14ac:dyDescent="0.2"/>
    <row r="140" s="83" customFormat="1" ht="15.95" customHeight="1" x14ac:dyDescent="0.2"/>
    <row r="141" s="83" customFormat="1" ht="15.95" customHeight="1" x14ac:dyDescent="0.2"/>
    <row r="142" s="83" customFormat="1" ht="15.95" customHeight="1" x14ac:dyDescent="0.2"/>
    <row r="143" s="83" customFormat="1" ht="15.95" customHeight="1" x14ac:dyDescent="0.2"/>
    <row r="144" s="83" customFormat="1" ht="15.95" customHeight="1" x14ac:dyDescent="0.2"/>
    <row r="145" s="83" customFormat="1" ht="15.95" customHeight="1" x14ac:dyDescent="0.2"/>
    <row r="146" s="83" customFormat="1" ht="15.95" customHeight="1" x14ac:dyDescent="0.2"/>
    <row r="147" s="83" customFormat="1" ht="15.95" customHeight="1" x14ac:dyDescent="0.2"/>
    <row r="148" s="83" customFormat="1" ht="15.95" customHeight="1" x14ac:dyDescent="0.2"/>
    <row r="149" s="83" customFormat="1" ht="15.95" customHeight="1" x14ac:dyDescent="0.2"/>
    <row r="150" s="83" customFormat="1" ht="15.95" customHeight="1" x14ac:dyDescent="0.2"/>
    <row r="151" s="83" customFormat="1" ht="15.95" customHeight="1" x14ac:dyDescent="0.2"/>
    <row r="152" s="83" customFormat="1" ht="15.95" customHeight="1" x14ac:dyDescent="0.2"/>
    <row r="153" s="83" customFormat="1" ht="15.95" customHeight="1" x14ac:dyDescent="0.2"/>
    <row r="154" s="83" customFormat="1" ht="15.95" customHeight="1" x14ac:dyDescent="0.2"/>
    <row r="155" s="83" customFormat="1" ht="15.95" customHeight="1" x14ac:dyDescent="0.2"/>
    <row r="156" s="83" customFormat="1" ht="15.95" customHeight="1" x14ac:dyDescent="0.2"/>
    <row r="157" s="83" customFormat="1" ht="15.95" customHeight="1" x14ac:dyDescent="0.2"/>
    <row r="158" s="83" customFormat="1" ht="15.95" customHeight="1" x14ac:dyDescent="0.2"/>
    <row r="159" s="83" customFormat="1" ht="15.95" customHeight="1" x14ac:dyDescent="0.2"/>
    <row r="160" s="83" customFormat="1" ht="15.95" customHeight="1" x14ac:dyDescent="0.2"/>
    <row r="161" s="83" customFormat="1" ht="15.95" customHeight="1" x14ac:dyDescent="0.2"/>
    <row r="162" s="83" customFormat="1" ht="15.95" customHeight="1" x14ac:dyDescent="0.2"/>
    <row r="163" s="83" customFormat="1" ht="15.95" customHeight="1" x14ac:dyDescent="0.2"/>
    <row r="164" s="83" customFormat="1" ht="15.95" customHeight="1" x14ac:dyDescent="0.2"/>
    <row r="165" s="83" customFormat="1" ht="15.95" customHeight="1" x14ac:dyDescent="0.2"/>
    <row r="166" s="83" customFormat="1" ht="15.95" customHeight="1" x14ac:dyDescent="0.2"/>
    <row r="167" s="83" customFormat="1" ht="15.95" customHeight="1" x14ac:dyDescent="0.2"/>
    <row r="168" s="83" customFormat="1" ht="15.95" customHeight="1" x14ac:dyDescent="0.2"/>
    <row r="169" s="83" customFormat="1" ht="15.95" customHeight="1" x14ac:dyDescent="0.2"/>
    <row r="170" s="83" customFormat="1" ht="15.95" customHeight="1" x14ac:dyDescent="0.2"/>
    <row r="171" s="83" customFormat="1" ht="15.95" customHeight="1" x14ac:dyDescent="0.2"/>
    <row r="172" s="83" customFormat="1" ht="15.95" customHeight="1" x14ac:dyDescent="0.2"/>
    <row r="173" s="83" customFormat="1" ht="15.95" customHeight="1" x14ac:dyDescent="0.2"/>
    <row r="174" s="83" customFormat="1" ht="15.95" customHeight="1" x14ac:dyDescent="0.2"/>
    <row r="175" s="83" customFormat="1" ht="15.95" customHeight="1" x14ac:dyDescent="0.2"/>
    <row r="176" s="83" customFormat="1" ht="15.95" customHeight="1" x14ac:dyDescent="0.2"/>
    <row r="177" s="83" customFormat="1" ht="15.95" customHeight="1" x14ac:dyDescent="0.2"/>
    <row r="178" s="83" customFormat="1" ht="15.95" customHeight="1" x14ac:dyDescent="0.2"/>
    <row r="179" s="83" customFormat="1" ht="15.95" customHeight="1" x14ac:dyDescent="0.2"/>
    <row r="180" s="83" customFormat="1" ht="15.95" customHeight="1" x14ac:dyDescent="0.2"/>
    <row r="181" s="83" customFormat="1" ht="15.95" customHeight="1" x14ac:dyDescent="0.2"/>
    <row r="182" s="83" customFormat="1" ht="15.95" customHeight="1" x14ac:dyDescent="0.2"/>
    <row r="183" s="83" customFormat="1" ht="15.95" customHeight="1" x14ac:dyDescent="0.2"/>
    <row r="184" s="83" customFormat="1" ht="15.95" customHeight="1" x14ac:dyDescent="0.2"/>
    <row r="185" s="83" customFormat="1" ht="15.95" customHeight="1" x14ac:dyDescent="0.2"/>
    <row r="186" s="83" customFormat="1" ht="15.95" customHeight="1" x14ac:dyDescent="0.2"/>
    <row r="187" s="83" customFormat="1" ht="15.95" customHeight="1" x14ac:dyDescent="0.2"/>
    <row r="188" s="83" customFormat="1" ht="15.95" customHeight="1" x14ac:dyDescent="0.2"/>
    <row r="189" s="83" customFormat="1" ht="15.95" customHeight="1" x14ac:dyDescent="0.2"/>
    <row r="190" s="83" customFormat="1" ht="15.95" customHeight="1" x14ac:dyDescent="0.2"/>
    <row r="191" s="83" customFormat="1" ht="15.95" customHeight="1" x14ac:dyDescent="0.2"/>
    <row r="192" s="83" customFormat="1" ht="15.95" customHeight="1" x14ac:dyDescent="0.2"/>
    <row r="193" s="83" customFormat="1" ht="15.95" customHeight="1" x14ac:dyDescent="0.2"/>
    <row r="194" s="83" customFormat="1" ht="15.95" customHeight="1" x14ac:dyDescent="0.2"/>
    <row r="195" s="83" customFormat="1" ht="15.95" customHeight="1" x14ac:dyDescent="0.2"/>
    <row r="196" s="83" customFormat="1" ht="15.95" customHeight="1" x14ac:dyDescent="0.2"/>
    <row r="197" s="83" customFormat="1" ht="15.95" customHeight="1" x14ac:dyDescent="0.2"/>
    <row r="198" s="83" customFormat="1" ht="15.95" customHeight="1" x14ac:dyDescent="0.2"/>
    <row r="199" s="83" customFormat="1" ht="15.95" customHeight="1" x14ac:dyDescent="0.2"/>
    <row r="200" s="83" customFormat="1" ht="15.95" customHeight="1" x14ac:dyDescent="0.2"/>
    <row r="201" s="83" customFormat="1" ht="15.95" customHeight="1" x14ac:dyDescent="0.2"/>
    <row r="202" s="83" customFormat="1" ht="15.95" customHeight="1" x14ac:dyDescent="0.2"/>
    <row r="203" s="83" customFormat="1" ht="15.95" customHeight="1" x14ac:dyDescent="0.2"/>
    <row r="204" s="83" customFormat="1" ht="15.95" customHeight="1" x14ac:dyDescent="0.2"/>
    <row r="205" s="83" customFormat="1" ht="15.95" customHeight="1" x14ac:dyDescent="0.2"/>
    <row r="206" s="83" customFormat="1" ht="15.95" customHeight="1" x14ac:dyDescent="0.2"/>
    <row r="207" s="83" customFormat="1" ht="15.95" customHeight="1" x14ac:dyDescent="0.2"/>
    <row r="208" s="83" customFormat="1" ht="15.95" customHeight="1" x14ac:dyDescent="0.2"/>
    <row r="209" s="83" customFormat="1" ht="15.95" customHeight="1" x14ac:dyDescent="0.2"/>
    <row r="210" s="83" customFormat="1" ht="15.95" customHeight="1" x14ac:dyDescent="0.2"/>
    <row r="211" s="83" customFormat="1" ht="15.95" customHeight="1" x14ac:dyDescent="0.2"/>
    <row r="212" s="83" customFormat="1" ht="15.95" customHeight="1" x14ac:dyDescent="0.2"/>
    <row r="213" s="83" customFormat="1" ht="15.95" customHeight="1" x14ac:dyDescent="0.2"/>
    <row r="214" s="83" customFormat="1" ht="15.95" customHeight="1" x14ac:dyDescent="0.2"/>
    <row r="215" s="83" customFormat="1" ht="15.95" customHeight="1" x14ac:dyDescent="0.2"/>
    <row r="216" s="83" customFormat="1" ht="15.95" customHeight="1" x14ac:dyDescent="0.2"/>
    <row r="217" s="83" customFormat="1" ht="15.95" customHeight="1" x14ac:dyDescent="0.2"/>
    <row r="218" s="83" customFormat="1" ht="15.95" customHeight="1" x14ac:dyDescent="0.2"/>
    <row r="219" s="83" customFormat="1" ht="15.95" customHeight="1" x14ac:dyDescent="0.2"/>
    <row r="220" s="83" customFormat="1" ht="15.95" customHeight="1" x14ac:dyDescent="0.2"/>
    <row r="221" s="83" customFormat="1" ht="15.95" customHeight="1" x14ac:dyDescent="0.2"/>
    <row r="222" s="83" customFormat="1" ht="15.95" customHeight="1" x14ac:dyDescent="0.2"/>
    <row r="223" s="83" customFormat="1" ht="15.95" customHeight="1" x14ac:dyDescent="0.2"/>
    <row r="224" s="83" customFormat="1" ht="15.95" customHeight="1" x14ac:dyDescent="0.2"/>
    <row r="225" s="83" customFormat="1" ht="15.95" customHeight="1" x14ac:dyDescent="0.2"/>
    <row r="226" s="83" customFormat="1" ht="15.95" customHeight="1" x14ac:dyDescent="0.2"/>
    <row r="227" s="83" customFormat="1" ht="15.95" customHeight="1" x14ac:dyDescent="0.2"/>
    <row r="228" s="83" customFormat="1" ht="15.95" customHeight="1" x14ac:dyDescent="0.2"/>
    <row r="229" s="83" customFormat="1" ht="15.95" customHeight="1" x14ac:dyDescent="0.2"/>
    <row r="230" s="83" customFormat="1" ht="15.95" customHeight="1" x14ac:dyDescent="0.2"/>
    <row r="231" s="83" customFormat="1" ht="15.95" customHeight="1" x14ac:dyDescent="0.2"/>
    <row r="232" s="83" customFormat="1" ht="15.95" customHeight="1" x14ac:dyDescent="0.2"/>
    <row r="233" s="83" customFormat="1" ht="15.95" customHeight="1" x14ac:dyDescent="0.2"/>
    <row r="234" s="83" customFormat="1" ht="15.95" customHeight="1" x14ac:dyDescent="0.2"/>
    <row r="235" s="83" customFormat="1" ht="15.95" customHeight="1" x14ac:dyDescent="0.2"/>
    <row r="236" s="83" customFormat="1" ht="15.95" customHeight="1" x14ac:dyDescent="0.2"/>
    <row r="237" s="83" customFormat="1" ht="15.95" customHeight="1" x14ac:dyDescent="0.2"/>
    <row r="238" s="83" customFormat="1" ht="15.95" customHeight="1" x14ac:dyDescent="0.2"/>
    <row r="239" s="83" customFormat="1" ht="15.95" customHeight="1" x14ac:dyDescent="0.2"/>
    <row r="240" s="83" customFormat="1" ht="15.95" customHeight="1" x14ac:dyDescent="0.2"/>
    <row r="241" s="83" customFormat="1" ht="15.95" customHeight="1" x14ac:dyDescent="0.2"/>
    <row r="242" s="83" customFormat="1" ht="15.95" customHeight="1" x14ac:dyDescent="0.2"/>
    <row r="243" s="83" customFormat="1" ht="15.95" customHeight="1" x14ac:dyDescent="0.2"/>
    <row r="244" s="83" customFormat="1" ht="15.95" customHeight="1" x14ac:dyDescent="0.2"/>
    <row r="245" s="83" customFormat="1" ht="15.95" customHeight="1" x14ac:dyDescent="0.2"/>
    <row r="246" s="83" customFormat="1" ht="15.95" customHeight="1" x14ac:dyDescent="0.2"/>
    <row r="247" s="83" customFormat="1" ht="15.95" customHeight="1" x14ac:dyDescent="0.2"/>
    <row r="248" s="83" customFormat="1" ht="15.95" customHeight="1" x14ac:dyDescent="0.2"/>
    <row r="249" s="83" customFormat="1" ht="15.95" customHeight="1" x14ac:dyDescent="0.2"/>
    <row r="250" s="83" customFormat="1" ht="15.95" customHeight="1" x14ac:dyDescent="0.2"/>
    <row r="251" s="83" customFormat="1" ht="15.95" customHeight="1" x14ac:dyDescent="0.2"/>
    <row r="252" s="83" customFormat="1" ht="15.95" customHeight="1" x14ac:dyDescent="0.2"/>
    <row r="253" s="83" customFormat="1" ht="15.95" customHeight="1" x14ac:dyDescent="0.2"/>
    <row r="254" s="83" customFormat="1" ht="15.95" customHeight="1" x14ac:dyDescent="0.2"/>
    <row r="255" s="83" customFormat="1" ht="15.95" customHeight="1" x14ac:dyDescent="0.2"/>
    <row r="256" s="83" customFormat="1" ht="15.95" customHeight="1" x14ac:dyDescent="0.2"/>
    <row r="257" s="83" customFormat="1" ht="15.95" customHeight="1" x14ac:dyDescent="0.2"/>
    <row r="258" s="83" customFormat="1" ht="15.95" customHeight="1" x14ac:dyDescent="0.2"/>
    <row r="259" s="83" customFormat="1" ht="15.95" customHeight="1" x14ac:dyDescent="0.2"/>
    <row r="260" s="83" customFormat="1" ht="15.95" customHeight="1" x14ac:dyDescent="0.2"/>
    <row r="261" s="83" customFormat="1" ht="15.95" customHeight="1" x14ac:dyDescent="0.2"/>
    <row r="262" s="83" customFormat="1" ht="15.95" customHeight="1" x14ac:dyDescent="0.2"/>
    <row r="263" s="83" customFormat="1" ht="15.95" customHeight="1" x14ac:dyDescent="0.2"/>
    <row r="264" s="83" customFormat="1" ht="15.95" customHeight="1" x14ac:dyDescent="0.2"/>
    <row r="265" s="83" customFormat="1" ht="15.95" customHeight="1" x14ac:dyDescent="0.2"/>
    <row r="266" s="83" customFormat="1" ht="15.95" customHeight="1" x14ac:dyDescent="0.2"/>
    <row r="267" s="83" customFormat="1" ht="15.95" customHeight="1" x14ac:dyDescent="0.2"/>
    <row r="268" s="83" customFormat="1" ht="15.95" customHeight="1" x14ac:dyDescent="0.2"/>
    <row r="269" s="83" customFormat="1" ht="15.95" customHeight="1" x14ac:dyDescent="0.2"/>
    <row r="270" s="83" customFormat="1" ht="15.95" customHeight="1" x14ac:dyDescent="0.2"/>
    <row r="271" s="83" customFormat="1" ht="15.95" customHeight="1" x14ac:dyDescent="0.2"/>
    <row r="272" s="83" customFormat="1" ht="15.95" customHeight="1" x14ac:dyDescent="0.2"/>
    <row r="273" s="83" customFormat="1" ht="15.95" customHeight="1" x14ac:dyDescent="0.2"/>
    <row r="274" s="83" customFormat="1" ht="15.95" customHeight="1" x14ac:dyDescent="0.2"/>
    <row r="275" s="83" customFormat="1" ht="15.95" customHeight="1" x14ac:dyDescent="0.2"/>
    <row r="276" s="83" customFormat="1" ht="15.95" customHeight="1" x14ac:dyDescent="0.2"/>
    <row r="277" s="83" customFormat="1" ht="15.95" customHeight="1" x14ac:dyDescent="0.2"/>
    <row r="278" s="83" customFormat="1" ht="15.95" customHeight="1" x14ac:dyDescent="0.2"/>
    <row r="279" s="83" customFormat="1" ht="15.95" customHeight="1" x14ac:dyDescent="0.2"/>
    <row r="280" s="83" customFormat="1" ht="15.95" customHeight="1" x14ac:dyDescent="0.2"/>
    <row r="281" s="83" customFormat="1" ht="15.95" customHeight="1" x14ac:dyDescent="0.2"/>
    <row r="282" s="83" customFormat="1" ht="15.95" customHeight="1" x14ac:dyDescent="0.2"/>
    <row r="283" s="83" customFormat="1" ht="15.95" customHeight="1" x14ac:dyDescent="0.2"/>
    <row r="284" s="83" customFormat="1" ht="15.95" customHeight="1" x14ac:dyDescent="0.2"/>
    <row r="285" s="83" customFormat="1" ht="15.95" customHeight="1" x14ac:dyDescent="0.2"/>
    <row r="286" s="83" customFormat="1" ht="15.95" customHeight="1" x14ac:dyDescent="0.2"/>
    <row r="287" s="83" customFormat="1" ht="15.95" customHeight="1" x14ac:dyDescent="0.2"/>
    <row r="288" s="83" customFormat="1" ht="15.95" customHeight="1" x14ac:dyDescent="0.2"/>
    <row r="289" s="83" customFormat="1" ht="15.95" customHeight="1" x14ac:dyDescent="0.2"/>
    <row r="290" s="83" customFormat="1" ht="15.95" customHeight="1" x14ac:dyDescent="0.2"/>
    <row r="291" s="83" customFormat="1" ht="15.95" customHeight="1" x14ac:dyDescent="0.2"/>
    <row r="292" s="83" customFormat="1" ht="15.95" customHeight="1" x14ac:dyDescent="0.2"/>
    <row r="293" s="83" customFormat="1" ht="15.95" customHeight="1" x14ac:dyDescent="0.2"/>
    <row r="294" s="83" customFormat="1" ht="15.95" customHeight="1" x14ac:dyDescent="0.2"/>
    <row r="295" s="83" customFormat="1" ht="15.95" customHeight="1" x14ac:dyDescent="0.2"/>
    <row r="296" s="83" customFormat="1" ht="15.95" customHeight="1" x14ac:dyDescent="0.2"/>
    <row r="297" s="83" customFormat="1" ht="15.95" customHeight="1" x14ac:dyDescent="0.2"/>
    <row r="298" s="83" customFormat="1" ht="15.95" customHeight="1" x14ac:dyDescent="0.2"/>
    <row r="299" s="83" customFormat="1" ht="15.95" customHeight="1" x14ac:dyDescent="0.2"/>
    <row r="300" s="83" customFormat="1" ht="15.95" customHeight="1" x14ac:dyDescent="0.2"/>
    <row r="301" s="83" customFormat="1" ht="15.95" customHeight="1" x14ac:dyDescent="0.2"/>
    <row r="302" s="83" customFormat="1" ht="15.95" customHeight="1" x14ac:dyDescent="0.2"/>
    <row r="303" s="83" customFormat="1" ht="15.95" customHeight="1" x14ac:dyDescent="0.2"/>
    <row r="304" s="83" customFormat="1" ht="15.95" customHeight="1" x14ac:dyDescent="0.2"/>
    <row r="305" s="83" customFormat="1" ht="15.95" customHeight="1" x14ac:dyDescent="0.2"/>
    <row r="306" s="83" customFormat="1" ht="15.95" customHeight="1" x14ac:dyDescent="0.2"/>
    <row r="307" s="83" customFormat="1" ht="15.95" customHeight="1" x14ac:dyDescent="0.2"/>
    <row r="308" s="83" customFormat="1" ht="15.95" customHeight="1" x14ac:dyDescent="0.2"/>
    <row r="309" s="83" customFormat="1" ht="15.95" customHeight="1" x14ac:dyDescent="0.2"/>
    <row r="310" s="83" customFormat="1" ht="15.95" customHeight="1" x14ac:dyDescent="0.2"/>
    <row r="311" s="83" customFormat="1" ht="15.95" customHeight="1" x14ac:dyDescent="0.2"/>
    <row r="312" s="83" customFormat="1" ht="15.95" customHeight="1" x14ac:dyDescent="0.2"/>
    <row r="313" s="83" customFormat="1" ht="15.95" customHeight="1" x14ac:dyDescent="0.2"/>
    <row r="314" s="83" customFormat="1" ht="15.95" customHeight="1" x14ac:dyDescent="0.2"/>
    <row r="315" s="83" customFormat="1" ht="15.95" customHeight="1" x14ac:dyDescent="0.2"/>
    <row r="316" s="83" customFormat="1" ht="15.95" customHeight="1" x14ac:dyDescent="0.2"/>
    <row r="317" s="83" customFormat="1" ht="15.95" customHeight="1" x14ac:dyDescent="0.2"/>
    <row r="318" s="83" customFormat="1" ht="15.95" customHeight="1" x14ac:dyDescent="0.2"/>
    <row r="319" s="83" customFormat="1" ht="15.95" customHeight="1" x14ac:dyDescent="0.2"/>
    <row r="320" s="83" customFormat="1" ht="15.95" customHeight="1" x14ac:dyDescent="0.2"/>
    <row r="321" s="83" customFormat="1" ht="15.95" customHeight="1" x14ac:dyDescent="0.2"/>
    <row r="322" s="83" customFormat="1" ht="15.95" customHeight="1" x14ac:dyDescent="0.2"/>
    <row r="323" s="83" customFormat="1" ht="15.95" customHeight="1" x14ac:dyDescent="0.2"/>
    <row r="324" s="83" customFormat="1" ht="15.95" customHeight="1" x14ac:dyDescent="0.2"/>
    <row r="325" s="83" customFormat="1" ht="15.95" customHeight="1" x14ac:dyDescent="0.2"/>
    <row r="326" s="83" customFormat="1" ht="15.95" customHeight="1" x14ac:dyDescent="0.2"/>
    <row r="327" s="83" customFormat="1" ht="15.95" customHeight="1" x14ac:dyDescent="0.2"/>
    <row r="328" s="83" customFormat="1" ht="15.95" customHeight="1" x14ac:dyDescent="0.2"/>
    <row r="329" s="83" customFormat="1" ht="15.95" customHeight="1" x14ac:dyDescent="0.2"/>
    <row r="330" s="83" customFormat="1" ht="15.95" customHeight="1" x14ac:dyDescent="0.2"/>
    <row r="331" s="83" customFormat="1" ht="15.95" customHeight="1" x14ac:dyDescent="0.2"/>
    <row r="332" s="83" customFormat="1" ht="15.95" customHeight="1" x14ac:dyDescent="0.2"/>
    <row r="333" s="83" customFormat="1" ht="15.95" customHeight="1" x14ac:dyDescent="0.2"/>
    <row r="334" s="83" customFormat="1" ht="15.95" customHeight="1" x14ac:dyDescent="0.2"/>
    <row r="335" s="83" customFormat="1" ht="15.95" customHeight="1" x14ac:dyDescent="0.2"/>
    <row r="336" s="83" customFormat="1" ht="15.95" customHeight="1" x14ac:dyDescent="0.2"/>
    <row r="337" s="83" customFormat="1" ht="15.95" customHeight="1" x14ac:dyDescent="0.2"/>
    <row r="338" s="83" customFormat="1" ht="15.95" customHeight="1" x14ac:dyDescent="0.2"/>
    <row r="339" s="83" customFormat="1" ht="15.95" customHeight="1" x14ac:dyDescent="0.2"/>
    <row r="340" s="83" customFormat="1" ht="15.95" customHeight="1" x14ac:dyDescent="0.2"/>
    <row r="341" s="83" customFormat="1" ht="15.95" customHeight="1" x14ac:dyDescent="0.2"/>
    <row r="342" s="83" customFormat="1" ht="15.95" customHeight="1" x14ac:dyDescent="0.2"/>
    <row r="343" s="83" customFormat="1" ht="15.95" customHeight="1" x14ac:dyDescent="0.2"/>
    <row r="344" s="83" customFormat="1" ht="15.95" customHeight="1" x14ac:dyDescent="0.2"/>
    <row r="345" s="83" customFormat="1" ht="15.95" customHeight="1" x14ac:dyDescent="0.2"/>
    <row r="346" s="83" customFormat="1" ht="15.95" customHeight="1" x14ac:dyDescent="0.2"/>
    <row r="347" s="83" customFormat="1" ht="15.95" customHeight="1" x14ac:dyDescent="0.2"/>
    <row r="348" s="83" customFormat="1" ht="15.95" customHeight="1" x14ac:dyDescent="0.2"/>
    <row r="349" s="83" customFormat="1" ht="15.95" customHeight="1" x14ac:dyDescent="0.2"/>
    <row r="350" s="83" customFormat="1" ht="15.95" customHeight="1" x14ac:dyDescent="0.2"/>
    <row r="351" s="83" customFormat="1" ht="15.95" customHeight="1" x14ac:dyDescent="0.2"/>
    <row r="352" s="83" customFormat="1" ht="15.95" customHeight="1" x14ac:dyDescent="0.2"/>
    <row r="353" s="83" customFormat="1" ht="15.95" customHeight="1" x14ac:dyDescent="0.2"/>
    <row r="354" s="83" customFormat="1" ht="15.95" customHeight="1" x14ac:dyDescent="0.2"/>
    <row r="355" s="83" customFormat="1" ht="15.95" customHeight="1" x14ac:dyDescent="0.2"/>
    <row r="356" s="83" customFormat="1" ht="15.95" customHeight="1" x14ac:dyDescent="0.2"/>
    <row r="357" s="83" customFormat="1" ht="15.95" customHeight="1" x14ac:dyDescent="0.2"/>
  </sheetData>
  <sheetProtection algorithmName="SHA-512" hashValue="dpu9NIpLZZvl4VBwv0gIVfCC8vwikgnJlN9EnnIe4Hcntmy8hp7vRLwrF0sn+3IdA3lGALq2hLzXx9AFcbVGDg==" saltValue="dOCCntrowoRZKCMIQFUxeg==" spinCount="100000" sheet="1" objects="1" scenarios="1"/>
  <mergeCells count="16">
    <mergeCell ref="I2:M2"/>
    <mergeCell ref="I4:M4"/>
    <mergeCell ref="D24:F24"/>
    <mergeCell ref="D25:F25"/>
    <mergeCell ref="D26:F26"/>
    <mergeCell ref="B18:G18"/>
    <mergeCell ref="B2:G2"/>
    <mergeCell ref="C7:G9"/>
    <mergeCell ref="B12:G12"/>
    <mergeCell ref="C14:D14"/>
    <mergeCell ref="C15:D15"/>
    <mergeCell ref="B20:C20"/>
    <mergeCell ref="D20:F20"/>
    <mergeCell ref="D21:F21"/>
    <mergeCell ref="D22:F22"/>
    <mergeCell ref="D23:F23"/>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D213D47-1FA5-4AE0-A32A-242FD7E9A52A}">
          <x14:formula1>
            <xm:f>Hilfstabelle!$AA$8:$AA$18</xm:f>
          </x14:formula1>
          <xm:sqref>C15:E15</xm:sqref>
        </x14:dataValidation>
        <x14:dataValidation type="list" allowBlank="1" showInputMessage="1" showErrorMessage="1" xr:uid="{D1B31677-6565-493C-969C-8DEF3FFE3A15}">
          <x14:formula1>
            <xm:f>Hilfstabelle!$S$13:$S$15</xm:f>
          </x14:formula1>
          <xm:sqref>I4:M4</xm:sqref>
        </x14:dataValidation>
        <x14:dataValidation type="list" allowBlank="1" showInputMessage="1" showErrorMessage="1" xr:uid="{31E80A35-F92E-4D10-9C65-27302C3A350C}">
          <x14:formula1>
            <xm:f>Hilfstabelle!$X$5:$X$8</xm:f>
          </x14:formula1>
          <xm:sqref>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sqref="A1:XFD1048576"/>
    </sheetView>
  </sheetViews>
  <sheetFormatPr baseColWidth="10" defaultRowHeight="12.75" x14ac:dyDescent="0.2"/>
  <cols>
    <col min="2" max="2" width="27.7109375" style="22" customWidth="1"/>
    <col min="3" max="3" width="15.5703125" style="51" customWidth="1"/>
    <col min="4" max="4" width="17.5703125" style="51" customWidth="1"/>
    <col min="5" max="5" width="9.42578125" style="22" customWidth="1"/>
    <col min="6" max="6" width="17.140625" customWidth="1"/>
    <col min="7" max="7" width="31.28515625" customWidth="1"/>
  </cols>
  <sheetData>
    <row r="3" spans="2:8" x14ac:dyDescent="0.2">
      <c r="B3" s="219" t="s">
        <v>48</v>
      </c>
      <c r="C3" s="219"/>
      <c r="D3" s="219"/>
      <c r="E3" s="219"/>
    </row>
    <row r="4" spans="2:8" x14ac:dyDescent="0.2">
      <c r="G4" s="50"/>
      <c r="H4" s="8"/>
    </row>
    <row r="5" spans="2:8" x14ac:dyDescent="0.2">
      <c r="B5" s="22" t="s">
        <v>49</v>
      </c>
      <c r="C5" s="51" t="s">
        <v>50</v>
      </c>
      <c r="D5" s="51" t="s">
        <v>51</v>
      </c>
      <c r="E5" s="22" t="s">
        <v>52</v>
      </c>
      <c r="F5" t="s">
        <v>214</v>
      </c>
      <c r="G5" s="50" t="s">
        <v>223</v>
      </c>
    </row>
    <row r="6" spans="2:8" x14ac:dyDescent="0.2">
      <c r="B6" s="22" t="s">
        <v>53</v>
      </c>
      <c r="C6" s="54">
        <v>0.27</v>
      </c>
      <c r="D6" s="56">
        <v>0.27</v>
      </c>
      <c r="E6" s="52" t="s">
        <v>96</v>
      </c>
      <c r="F6" s="73"/>
    </row>
    <row r="7" spans="2:8" x14ac:dyDescent="0.2">
      <c r="B7" s="22" t="s">
        <v>54</v>
      </c>
      <c r="C7" s="54">
        <v>0.27</v>
      </c>
      <c r="D7" s="56">
        <v>0.27</v>
      </c>
      <c r="E7" s="52" t="s">
        <v>96</v>
      </c>
      <c r="F7" s="73"/>
    </row>
    <row r="8" spans="2:8" x14ac:dyDescent="0.2">
      <c r="B8" s="22" t="s">
        <v>55</v>
      </c>
      <c r="C8" s="54">
        <v>0.25</v>
      </c>
      <c r="D8" s="56" t="s">
        <v>202</v>
      </c>
      <c r="E8" s="22" t="s">
        <v>1</v>
      </c>
      <c r="F8" s="73"/>
    </row>
    <row r="9" spans="2:8" x14ac:dyDescent="0.2">
      <c r="B9" s="22" t="s">
        <v>56</v>
      </c>
      <c r="C9" s="54">
        <v>0.18</v>
      </c>
      <c r="D9" s="54">
        <v>0.2</v>
      </c>
      <c r="E9" s="22" t="s">
        <v>47</v>
      </c>
      <c r="F9" s="73">
        <v>0.05</v>
      </c>
    </row>
    <row r="10" spans="2:8" x14ac:dyDescent="0.2">
      <c r="B10" s="22" t="s">
        <v>57</v>
      </c>
      <c r="C10" s="54">
        <v>0.18</v>
      </c>
      <c r="D10" s="54">
        <v>0.2</v>
      </c>
      <c r="E10" s="22" t="s">
        <v>47</v>
      </c>
      <c r="F10" s="73">
        <v>0.05</v>
      </c>
    </row>
    <row r="11" spans="2:8" x14ac:dyDescent="0.2">
      <c r="B11" s="22" t="s">
        <v>58</v>
      </c>
      <c r="C11" s="54">
        <v>0.12</v>
      </c>
      <c r="D11" s="54">
        <v>0.15</v>
      </c>
      <c r="E11" s="22" t="s">
        <v>60</v>
      </c>
      <c r="F11" s="73">
        <v>0.05</v>
      </c>
    </row>
    <row r="12" spans="2:8" x14ac:dyDescent="0.2">
      <c r="B12" s="22" t="s">
        <v>59</v>
      </c>
      <c r="C12" s="54">
        <v>0.12</v>
      </c>
      <c r="D12" s="54">
        <v>0.15</v>
      </c>
      <c r="E12" s="22" t="s">
        <v>60</v>
      </c>
      <c r="F12" s="73">
        <v>0.05</v>
      </c>
    </row>
    <row r="13" spans="2:8" x14ac:dyDescent="0.2">
      <c r="B13" s="22" t="s">
        <v>61</v>
      </c>
      <c r="C13" s="54">
        <v>0.18</v>
      </c>
      <c r="D13" s="54">
        <v>0.2</v>
      </c>
      <c r="E13" s="22" t="s">
        <v>47</v>
      </c>
      <c r="F13" s="73">
        <v>0.05</v>
      </c>
    </row>
    <row r="14" spans="2:8" x14ac:dyDescent="0.2">
      <c r="B14" s="22" t="s">
        <v>62</v>
      </c>
      <c r="C14" s="54">
        <v>0.18</v>
      </c>
      <c r="D14" s="54">
        <v>0.2</v>
      </c>
      <c r="E14" s="22" t="s">
        <v>47</v>
      </c>
      <c r="F14" s="73">
        <v>0.05</v>
      </c>
    </row>
    <row r="15" spans="2:8" x14ac:dyDescent="0.2">
      <c r="B15" s="22" t="s">
        <v>63</v>
      </c>
      <c r="C15" s="54">
        <v>0.18</v>
      </c>
      <c r="D15" s="54">
        <v>0.2</v>
      </c>
      <c r="E15" s="22" t="s">
        <v>47</v>
      </c>
      <c r="F15" s="73">
        <v>0.06</v>
      </c>
    </row>
    <row r="16" spans="2:8" x14ac:dyDescent="0.2">
      <c r="B16" s="22" t="s">
        <v>64</v>
      </c>
      <c r="C16" s="54">
        <v>0.18</v>
      </c>
      <c r="D16" s="54">
        <v>0.2</v>
      </c>
      <c r="E16" s="22" t="s">
        <v>47</v>
      </c>
      <c r="F16" s="73">
        <v>0.06</v>
      </c>
    </row>
    <row r="17" spans="2:6" x14ac:dyDescent="0.2">
      <c r="B17" s="22" t="s">
        <v>65</v>
      </c>
      <c r="C17" s="54">
        <v>0.18</v>
      </c>
      <c r="D17" s="54">
        <v>0.2</v>
      </c>
      <c r="E17" s="22" t="s">
        <v>47</v>
      </c>
      <c r="F17" s="73">
        <v>0.05</v>
      </c>
    </row>
    <row r="18" spans="2:6" x14ac:dyDescent="0.2">
      <c r="B18" s="22" t="s">
        <v>66</v>
      </c>
      <c r="C18" s="54">
        <v>0.18</v>
      </c>
      <c r="D18" s="54">
        <v>0.2</v>
      </c>
      <c r="E18" s="22" t="s">
        <v>47</v>
      </c>
      <c r="F18" s="73">
        <v>0.05</v>
      </c>
    </row>
    <row r="19" spans="2:6" ht="17.25" customHeight="1" x14ac:dyDescent="0.2">
      <c r="B19" s="22" t="s">
        <v>67</v>
      </c>
      <c r="C19" s="54">
        <v>0.18</v>
      </c>
      <c r="D19" s="54">
        <v>0.2</v>
      </c>
      <c r="E19" s="22" t="s">
        <v>47</v>
      </c>
      <c r="F19" s="73">
        <v>0.05</v>
      </c>
    </row>
    <row r="20" spans="2:6" ht="17.25" customHeight="1" x14ac:dyDescent="0.2">
      <c r="B20" s="22" t="s">
        <v>68</v>
      </c>
      <c r="C20" s="54">
        <v>0.18</v>
      </c>
      <c r="D20" s="54">
        <v>0.2</v>
      </c>
      <c r="E20" s="22" t="s">
        <v>47</v>
      </c>
      <c r="F20" s="73">
        <v>0.05</v>
      </c>
    </row>
    <row r="21" spans="2:6" ht="17.25" customHeight="1" x14ac:dyDescent="0.2">
      <c r="C21" s="79"/>
      <c r="D21" s="79"/>
      <c r="F21" s="73"/>
    </row>
    <row r="22" spans="2:6" x14ac:dyDescent="0.2">
      <c r="B22" s="22" t="s">
        <v>69</v>
      </c>
      <c r="C22" s="54">
        <v>0.18</v>
      </c>
      <c r="D22" s="54">
        <v>0.2</v>
      </c>
      <c r="E22" s="52" t="s">
        <v>72</v>
      </c>
      <c r="F22" s="73">
        <v>0.05</v>
      </c>
    </row>
    <row r="23" spans="2:6" ht="16.5" customHeight="1" x14ac:dyDescent="0.2">
      <c r="B23" s="22" t="s">
        <v>70</v>
      </c>
      <c r="C23" s="54">
        <v>0.18</v>
      </c>
      <c r="D23" s="54">
        <v>0.2</v>
      </c>
      <c r="E23" s="52" t="s">
        <v>72</v>
      </c>
      <c r="F23" s="73">
        <v>0.05</v>
      </c>
    </row>
    <row r="24" spans="2:6" ht="12.6" customHeight="1" x14ac:dyDescent="0.2">
      <c r="B24" s="22" t="s">
        <v>71</v>
      </c>
      <c r="C24" s="54">
        <v>0.18</v>
      </c>
      <c r="D24" s="54">
        <v>0.2</v>
      </c>
      <c r="E24" s="52" t="s">
        <v>72</v>
      </c>
      <c r="F24" s="73">
        <v>0.05</v>
      </c>
    </row>
    <row r="25" spans="2:6" ht="16.5" customHeight="1" x14ac:dyDescent="0.2">
      <c r="B25" s="52" t="s">
        <v>73</v>
      </c>
      <c r="C25" s="54">
        <v>0.25</v>
      </c>
      <c r="D25" s="54">
        <v>0.15</v>
      </c>
      <c r="E25" s="52" t="s">
        <v>72</v>
      </c>
      <c r="F25" s="73">
        <v>0.05</v>
      </c>
    </row>
    <row r="26" spans="2:6" ht="16.5" customHeight="1" x14ac:dyDescent="0.2">
      <c r="B26" s="52" t="s">
        <v>74</v>
      </c>
      <c r="C26" s="54">
        <v>0.25</v>
      </c>
      <c r="D26" s="54">
        <v>0.15</v>
      </c>
      <c r="E26" s="52" t="s">
        <v>72</v>
      </c>
      <c r="F26" s="73">
        <v>0.05</v>
      </c>
    </row>
    <row r="27" spans="2:6" ht="12.6" customHeight="1" x14ac:dyDescent="0.2">
      <c r="B27" s="52" t="s">
        <v>75</v>
      </c>
      <c r="C27" s="54">
        <v>0.25</v>
      </c>
      <c r="D27" s="54">
        <v>0.15</v>
      </c>
      <c r="E27" s="52" t="s">
        <v>72</v>
      </c>
      <c r="F27" s="73">
        <v>0.05</v>
      </c>
    </row>
    <row r="28" spans="2:6" ht="12.6" customHeight="1" x14ac:dyDescent="0.2">
      <c r="B28" s="52" t="s">
        <v>76</v>
      </c>
      <c r="C28" s="54">
        <v>0.25</v>
      </c>
      <c r="D28" s="54">
        <v>0.15</v>
      </c>
      <c r="E28" s="52" t="s">
        <v>72</v>
      </c>
      <c r="F28" s="73">
        <v>0.05</v>
      </c>
    </row>
    <row r="29" spans="2:6" ht="12.6" customHeight="1" x14ac:dyDescent="0.2">
      <c r="B29" s="52" t="s">
        <v>77</v>
      </c>
      <c r="C29" s="54">
        <v>0.25</v>
      </c>
      <c r="D29" s="54">
        <v>0.15</v>
      </c>
      <c r="E29" s="52" t="s">
        <v>72</v>
      </c>
      <c r="F29" s="73">
        <v>0.05</v>
      </c>
    </row>
    <row r="30" spans="2:6" ht="12.6" customHeight="1" x14ac:dyDescent="0.2">
      <c r="B30" s="52" t="s">
        <v>78</v>
      </c>
      <c r="C30" s="54">
        <v>0.18</v>
      </c>
      <c r="D30" s="54">
        <v>0.2</v>
      </c>
      <c r="E30" s="52" t="s">
        <v>72</v>
      </c>
      <c r="F30" s="73">
        <v>0.05</v>
      </c>
    </row>
    <row r="31" spans="2:6" ht="12.6" customHeight="1" x14ac:dyDescent="0.2">
      <c r="B31" s="52" t="s">
        <v>79</v>
      </c>
      <c r="C31" s="54">
        <v>0.09</v>
      </c>
      <c r="D31" s="54">
        <v>0.15</v>
      </c>
      <c r="E31" s="52" t="s">
        <v>46</v>
      </c>
      <c r="F31" s="73">
        <v>0.05</v>
      </c>
    </row>
    <row r="32" spans="2:6" ht="12.6" customHeight="1" x14ac:dyDescent="0.2">
      <c r="B32" s="52" t="s">
        <v>215</v>
      </c>
      <c r="C32" s="54">
        <v>0.09</v>
      </c>
      <c r="D32" s="54">
        <v>0.15</v>
      </c>
      <c r="E32" s="52" t="s">
        <v>46</v>
      </c>
      <c r="F32" s="73">
        <v>0.05</v>
      </c>
    </row>
    <row r="33" spans="2:7" ht="12.6" customHeight="1" x14ac:dyDescent="0.2">
      <c r="B33" s="52" t="s">
        <v>80</v>
      </c>
      <c r="C33" s="54">
        <v>0.09</v>
      </c>
      <c r="D33" s="54">
        <v>0.15</v>
      </c>
      <c r="E33" s="52" t="s">
        <v>46</v>
      </c>
      <c r="F33" s="73">
        <v>0.05</v>
      </c>
    </row>
    <row r="34" spans="2:7" ht="12.6" customHeight="1" x14ac:dyDescent="0.2">
      <c r="B34" s="52" t="s">
        <v>81</v>
      </c>
      <c r="C34" s="54">
        <v>0.09</v>
      </c>
      <c r="D34" s="54">
        <v>0.15</v>
      </c>
      <c r="E34" s="52" t="s">
        <v>46</v>
      </c>
      <c r="F34" s="73">
        <v>0.05</v>
      </c>
    </row>
    <row r="35" spans="2:7" ht="12.6" customHeight="1" x14ac:dyDescent="0.2">
      <c r="B35" s="22" t="s">
        <v>45</v>
      </c>
      <c r="C35" s="54">
        <v>0.06</v>
      </c>
      <c r="D35" s="54">
        <v>0.06</v>
      </c>
      <c r="E35" s="22" t="s">
        <v>46</v>
      </c>
      <c r="F35" s="73">
        <v>0.05</v>
      </c>
    </row>
    <row r="36" spans="2:7" ht="12.6" customHeight="1" x14ac:dyDescent="0.2">
      <c r="B36" s="22" t="s">
        <v>82</v>
      </c>
      <c r="C36" s="54">
        <v>0.06</v>
      </c>
      <c r="D36" s="54">
        <v>0.06</v>
      </c>
      <c r="E36" s="22" t="s">
        <v>46</v>
      </c>
      <c r="F36" s="73">
        <v>0.05</v>
      </c>
    </row>
    <row r="37" spans="2:7" ht="12.6" customHeight="1" x14ac:dyDescent="0.2">
      <c r="B37" s="22" t="s">
        <v>83</v>
      </c>
      <c r="C37" s="54">
        <v>0.06</v>
      </c>
      <c r="D37" s="54">
        <v>0.06</v>
      </c>
      <c r="E37" s="22" t="s">
        <v>46</v>
      </c>
      <c r="F37" s="73">
        <v>0.05</v>
      </c>
    </row>
    <row r="38" spans="2:7" ht="12.6" customHeight="1" x14ac:dyDescent="0.2">
      <c r="B38" s="22" t="s">
        <v>84</v>
      </c>
      <c r="C38" s="54">
        <v>0.1</v>
      </c>
      <c r="D38" s="54">
        <v>0.15</v>
      </c>
      <c r="E38" s="22" t="s">
        <v>46</v>
      </c>
      <c r="F38" s="73">
        <v>0.05</v>
      </c>
    </row>
    <row r="39" spans="2:7" ht="12.6" customHeight="1" x14ac:dyDescent="0.2">
      <c r="B39" s="22" t="s">
        <v>85</v>
      </c>
      <c r="C39" s="54">
        <v>0.1</v>
      </c>
      <c r="D39" s="54">
        <v>0.15</v>
      </c>
      <c r="E39" s="22" t="s">
        <v>46</v>
      </c>
      <c r="F39" s="73">
        <v>0.05</v>
      </c>
    </row>
    <row r="40" spans="2:7" ht="12.6" customHeight="1" x14ac:dyDescent="0.2">
      <c r="B40" s="52" t="s">
        <v>203</v>
      </c>
      <c r="C40" s="54">
        <v>0.1</v>
      </c>
      <c r="D40" s="54">
        <v>0.15</v>
      </c>
      <c r="E40" s="22" t="s">
        <v>46</v>
      </c>
      <c r="F40" s="73">
        <v>0.05</v>
      </c>
    </row>
    <row r="41" spans="2:7" ht="12.6" customHeight="1" x14ac:dyDescent="0.2">
      <c r="B41" s="22" t="s">
        <v>86</v>
      </c>
      <c r="C41" s="54">
        <v>0.1</v>
      </c>
      <c r="D41" s="54">
        <v>0.15</v>
      </c>
      <c r="E41" s="22" t="s">
        <v>46</v>
      </c>
      <c r="F41" s="73">
        <v>0.05</v>
      </c>
    </row>
    <row r="42" spans="2:7" ht="12.6" customHeight="1" x14ac:dyDescent="0.2">
      <c r="B42" s="22" t="s">
        <v>87</v>
      </c>
      <c r="C42" s="54">
        <v>0.1</v>
      </c>
      <c r="D42" s="54">
        <v>0.15</v>
      </c>
      <c r="E42" s="22" t="s">
        <v>46</v>
      </c>
      <c r="F42" s="73">
        <v>0.05</v>
      </c>
    </row>
    <row r="43" spans="2:7" ht="12.6" customHeight="1" x14ac:dyDescent="0.2">
      <c r="B43" s="22" t="s">
        <v>88</v>
      </c>
      <c r="C43" s="54">
        <v>0.1</v>
      </c>
      <c r="D43" s="54">
        <v>0.15</v>
      </c>
      <c r="E43" s="22" t="s">
        <v>46</v>
      </c>
      <c r="F43" s="73">
        <v>0.05</v>
      </c>
    </row>
    <row r="44" spans="2:7" ht="12.6" customHeight="1" x14ac:dyDescent="0.2">
      <c r="B44" s="22" t="s">
        <v>89</v>
      </c>
      <c r="C44" s="54">
        <v>0.21</v>
      </c>
      <c r="D44" s="56">
        <v>0.21</v>
      </c>
      <c r="E44" s="22" t="s">
        <v>44</v>
      </c>
      <c r="F44" s="73">
        <v>0.09</v>
      </c>
      <c r="G44" s="74" t="s">
        <v>216</v>
      </c>
    </row>
    <row r="45" spans="2:7" ht="12.6" customHeight="1" x14ac:dyDescent="0.2">
      <c r="B45" s="22" t="s">
        <v>90</v>
      </c>
      <c r="C45" s="54">
        <v>0.18</v>
      </c>
      <c r="D45" s="54">
        <v>0.18</v>
      </c>
      <c r="E45" s="22" t="s">
        <v>47</v>
      </c>
      <c r="F45" s="73"/>
    </row>
    <row r="46" spans="2:7" ht="12.6" customHeight="1" x14ac:dyDescent="0.2">
      <c r="B46" s="22" t="s">
        <v>91</v>
      </c>
      <c r="C46" s="54">
        <v>0.18</v>
      </c>
      <c r="D46" s="54">
        <v>0.18</v>
      </c>
      <c r="E46" s="22" t="s">
        <v>47</v>
      </c>
      <c r="F46" s="73"/>
    </row>
    <row r="47" spans="2:7" ht="12.6" customHeight="1" x14ac:dyDescent="0.2">
      <c r="B47" s="22" t="s">
        <v>92</v>
      </c>
      <c r="C47" s="54">
        <v>0.18</v>
      </c>
      <c r="D47" s="54">
        <v>0.2</v>
      </c>
      <c r="E47" s="22" t="s">
        <v>47</v>
      </c>
      <c r="F47" s="73">
        <v>0.05</v>
      </c>
    </row>
    <row r="48" spans="2:7" ht="12.6" customHeight="1" x14ac:dyDescent="0.2">
      <c r="B48" s="22" t="s">
        <v>93</v>
      </c>
      <c r="C48" s="54">
        <v>0.25</v>
      </c>
      <c r="D48" s="56">
        <v>0.2</v>
      </c>
      <c r="E48" s="22" t="s">
        <v>1</v>
      </c>
      <c r="F48" s="73">
        <v>0.06</v>
      </c>
    </row>
    <row r="49" spans="2:6" ht="12.6" customHeight="1" x14ac:dyDescent="0.2">
      <c r="B49" s="22" t="s">
        <v>94</v>
      </c>
      <c r="C49" s="54">
        <v>0.21</v>
      </c>
      <c r="D49" s="54">
        <v>0.21</v>
      </c>
      <c r="E49" s="22" t="s">
        <v>96</v>
      </c>
      <c r="F49" s="73">
        <v>0.02</v>
      </c>
    </row>
    <row r="50" spans="2:6" x14ac:dyDescent="0.2">
      <c r="B50" s="22" t="s">
        <v>95</v>
      </c>
      <c r="C50" s="54">
        <v>0.21</v>
      </c>
      <c r="D50" s="54">
        <v>0.21</v>
      </c>
      <c r="E50" s="22" t="s">
        <v>96</v>
      </c>
      <c r="F50" s="73">
        <v>0.02</v>
      </c>
    </row>
    <row r="51" spans="2:6" x14ac:dyDescent="0.2">
      <c r="B51" s="22" t="s">
        <v>97</v>
      </c>
      <c r="C51" s="54">
        <v>0.24</v>
      </c>
      <c r="D51" s="54">
        <v>0.24</v>
      </c>
      <c r="E51" s="22" t="s">
        <v>96</v>
      </c>
      <c r="F51" s="73"/>
    </row>
    <row r="52" spans="2:6" x14ac:dyDescent="0.2">
      <c r="B52" s="22" t="s">
        <v>98</v>
      </c>
      <c r="C52" s="54">
        <v>0.24</v>
      </c>
      <c r="D52" s="54">
        <v>0.24</v>
      </c>
      <c r="E52" s="22" t="s">
        <v>96</v>
      </c>
      <c r="F52" s="73"/>
    </row>
    <row r="53" spans="2:6" x14ac:dyDescent="0.2">
      <c r="B53" s="22" t="s">
        <v>99</v>
      </c>
      <c r="C53" s="54">
        <v>0.24</v>
      </c>
      <c r="D53" s="54">
        <v>0.24</v>
      </c>
      <c r="E53" s="22" t="s">
        <v>96</v>
      </c>
      <c r="F53" s="73"/>
    </row>
    <row r="54" spans="2:6" ht="14.25" x14ac:dyDescent="0.2">
      <c r="B54" s="22" t="s">
        <v>100</v>
      </c>
      <c r="C54" s="54">
        <v>0.25</v>
      </c>
      <c r="D54" s="53">
        <v>5.3999999999999999E-2</v>
      </c>
      <c r="E54" s="52" t="s">
        <v>105</v>
      </c>
      <c r="F54" s="73"/>
    </row>
    <row r="55" spans="2:6" ht="14.25" x14ac:dyDescent="0.2">
      <c r="B55" s="22" t="s">
        <v>101</v>
      </c>
      <c r="C55" s="54">
        <v>0.25</v>
      </c>
      <c r="D55" s="53">
        <v>5.3999999999999999E-2</v>
      </c>
      <c r="E55" s="52" t="s">
        <v>105</v>
      </c>
      <c r="F55" s="73"/>
    </row>
    <row r="56" spans="2:6" ht="14.25" x14ac:dyDescent="0.2">
      <c r="B56" s="22" t="s">
        <v>102</v>
      </c>
      <c r="C56" s="54">
        <v>0.25</v>
      </c>
      <c r="D56" s="53">
        <v>5.3999999999999999E-2</v>
      </c>
      <c r="E56" s="52" t="s">
        <v>105</v>
      </c>
      <c r="F56" s="73"/>
    </row>
    <row r="57" spans="2:6" ht="14.25" x14ac:dyDescent="0.2">
      <c r="B57" s="22" t="s">
        <v>103</v>
      </c>
      <c r="C57" s="54">
        <v>0.25</v>
      </c>
      <c r="D57" s="53">
        <v>5.3999999999999999E-2</v>
      </c>
      <c r="E57" s="52" t="s">
        <v>105</v>
      </c>
      <c r="F57" s="73"/>
    </row>
    <row r="58" spans="2:6" ht="14.25" x14ac:dyDescent="0.2">
      <c r="B58" s="22" t="s">
        <v>104</v>
      </c>
      <c r="C58" s="51">
        <v>0.25</v>
      </c>
      <c r="D58" s="53">
        <v>5.3999999999999999E-2</v>
      </c>
      <c r="E58" s="52" t="s">
        <v>105</v>
      </c>
      <c r="F58" s="73"/>
    </row>
    <row r="59" spans="2:6" x14ac:dyDescent="0.2">
      <c r="B59" s="52" t="s">
        <v>106</v>
      </c>
      <c r="C59" s="51">
        <v>0.18</v>
      </c>
      <c r="D59" s="51">
        <v>0.2</v>
      </c>
      <c r="E59" s="52" t="s">
        <v>47</v>
      </c>
      <c r="F59" s="73">
        <v>0.05</v>
      </c>
    </row>
    <row r="60" spans="2:6" x14ac:dyDescent="0.2">
      <c r="B60" s="52" t="s">
        <v>107</v>
      </c>
      <c r="C60" s="51">
        <v>0.09</v>
      </c>
      <c r="D60" s="51">
        <v>0.15</v>
      </c>
      <c r="E60" s="52" t="s">
        <v>46</v>
      </c>
      <c r="F60" s="73">
        <v>0.05</v>
      </c>
    </row>
    <row r="61" spans="2:6" x14ac:dyDescent="0.2">
      <c r="B61" s="52" t="s">
        <v>108</v>
      </c>
      <c r="C61" s="51">
        <v>0.09</v>
      </c>
      <c r="D61" s="51">
        <v>0.15</v>
      </c>
      <c r="E61" s="52" t="s">
        <v>46</v>
      </c>
      <c r="F61" s="73">
        <v>0.05</v>
      </c>
    </row>
    <row r="62" spans="2:6" x14ac:dyDescent="0.2">
      <c r="B62" s="52" t="s">
        <v>109</v>
      </c>
      <c r="C62" s="51">
        <v>0.09</v>
      </c>
      <c r="D62" s="51">
        <v>0.15</v>
      </c>
      <c r="E62" s="52" t="s">
        <v>46</v>
      </c>
      <c r="F62" s="73">
        <v>0.05</v>
      </c>
    </row>
    <row r="63" spans="2:6" x14ac:dyDescent="0.2">
      <c r="B63" s="52" t="s">
        <v>110</v>
      </c>
      <c r="C63" s="51">
        <v>0.09</v>
      </c>
      <c r="D63" s="51">
        <v>0.15</v>
      </c>
      <c r="E63" s="52" t="s">
        <v>46</v>
      </c>
      <c r="F63" s="73">
        <v>0.05</v>
      </c>
    </row>
    <row r="64" spans="2:6" x14ac:dyDescent="0.2">
      <c r="B64" s="52" t="s">
        <v>111</v>
      </c>
      <c r="C64" s="51">
        <v>0.09</v>
      </c>
      <c r="D64" s="51">
        <v>0.09</v>
      </c>
      <c r="E64" s="22" t="s">
        <v>114</v>
      </c>
      <c r="F64" s="73">
        <v>3.1E-2</v>
      </c>
    </row>
    <row r="65" spans="2:6" x14ac:dyDescent="0.2">
      <c r="B65" s="52" t="s">
        <v>112</v>
      </c>
      <c r="C65" s="51">
        <v>0.09</v>
      </c>
      <c r="D65" s="51">
        <v>0.09</v>
      </c>
      <c r="E65" s="22" t="s">
        <v>114</v>
      </c>
      <c r="F65" s="73">
        <v>3.1E-2</v>
      </c>
    </row>
    <row r="66" spans="2:6" x14ac:dyDescent="0.2">
      <c r="B66" s="22" t="s">
        <v>113</v>
      </c>
      <c r="C66" s="51">
        <v>0.09</v>
      </c>
      <c r="D66" s="51">
        <v>0.09</v>
      </c>
      <c r="E66" s="22" t="s">
        <v>114</v>
      </c>
      <c r="F66" s="73">
        <v>3.1E-2</v>
      </c>
    </row>
    <row r="67" spans="2:6" x14ac:dyDescent="0.2">
      <c r="B67" s="22" t="s">
        <v>115</v>
      </c>
      <c r="C67" s="51">
        <v>0.09</v>
      </c>
      <c r="D67" s="71">
        <v>4.9000000000000002E-2</v>
      </c>
      <c r="E67" s="22" t="s">
        <v>114</v>
      </c>
      <c r="F67" s="73"/>
    </row>
    <row r="68" spans="2:6" x14ac:dyDescent="0.2">
      <c r="B68" s="22" t="s">
        <v>116</v>
      </c>
      <c r="C68" s="51">
        <v>0.09</v>
      </c>
      <c r="D68" s="71">
        <v>4.9000000000000002E-2</v>
      </c>
      <c r="E68" s="22" t="s">
        <v>114</v>
      </c>
      <c r="F68" s="73"/>
    </row>
    <row r="69" spans="2:6" x14ac:dyDescent="0.2">
      <c r="B69" s="22" t="s">
        <v>117</v>
      </c>
      <c r="C69" s="51">
        <v>0.09</v>
      </c>
      <c r="D69" s="71">
        <v>4.9000000000000002E-2</v>
      </c>
      <c r="E69" s="22" t="s">
        <v>114</v>
      </c>
      <c r="F69" s="73"/>
    </row>
    <row r="70" spans="2:6" x14ac:dyDescent="0.2">
      <c r="B70" s="22" t="s">
        <v>118</v>
      </c>
      <c r="C70" s="51">
        <v>0.09</v>
      </c>
      <c r="D70" s="71">
        <v>4.2999999999999997E-2</v>
      </c>
      <c r="E70" s="22" t="s">
        <v>122</v>
      </c>
      <c r="F70" s="73"/>
    </row>
    <row r="71" spans="2:6" x14ac:dyDescent="0.2">
      <c r="B71" s="22" t="s">
        <v>119</v>
      </c>
      <c r="C71" s="51">
        <v>0.09</v>
      </c>
      <c r="D71" s="71">
        <v>4.2999999999999997E-2</v>
      </c>
      <c r="E71" s="22" t="s">
        <v>122</v>
      </c>
      <c r="F71" s="73"/>
    </row>
    <row r="72" spans="2:6" x14ac:dyDescent="0.2">
      <c r="B72" s="22" t="s">
        <v>120</v>
      </c>
      <c r="C72" s="51">
        <v>0.09</v>
      </c>
      <c r="D72" s="71">
        <v>4.2999999999999997E-2</v>
      </c>
      <c r="E72" s="22" t="s">
        <v>122</v>
      </c>
      <c r="F72" s="73"/>
    </row>
    <row r="73" spans="2:6" x14ac:dyDescent="0.2">
      <c r="B73" s="22" t="s">
        <v>121</v>
      </c>
      <c r="C73" s="51">
        <v>0.09</v>
      </c>
      <c r="D73" s="71">
        <v>4.2999999999999997E-2</v>
      </c>
      <c r="E73" s="22" t="s">
        <v>122</v>
      </c>
      <c r="F73" s="73"/>
    </row>
    <row r="74" spans="2:6" x14ac:dyDescent="0.2">
      <c r="B74" s="22" t="s">
        <v>123</v>
      </c>
      <c r="C74" s="51">
        <v>0.15</v>
      </c>
      <c r="D74" s="51">
        <v>0.15</v>
      </c>
      <c r="E74" s="22" t="s">
        <v>46</v>
      </c>
      <c r="F74" s="73">
        <v>0.06</v>
      </c>
    </row>
    <row r="75" spans="2:6" x14ac:dyDescent="0.2">
      <c r="B75" s="22" t="s">
        <v>124</v>
      </c>
      <c r="C75" s="51">
        <v>0.15</v>
      </c>
      <c r="D75" s="51">
        <v>0.15</v>
      </c>
      <c r="E75" s="22" t="s">
        <v>46</v>
      </c>
      <c r="F75" s="73">
        <v>0.06</v>
      </c>
    </row>
    <row r="76" spans="2:6" x14ac:dyDescent="0.2">
      <c r="B76" s="22" t="s">
        <v>125</v>
      </c>
      <c r="C76" s="51">
        <v>0.21</v>
      </c>
      <c r="D76" s="51">
        <v>0.2</v>
      </c>
      <c r="E76" s="22" t="s">
        <v>46</v>
      </c>
      <c r="F76" s="73">
        <v>0.1</v>
      </c>
    </row>
    <row r="77" spans="2:6" x14ac:dyDescent="0.2">
      <c r="B77" s="22" t="s">
        <v>126</v>
      </c>
      <c r="C77" s="51">
        <v>0.21</v>
      </c>
      <c r="D77" s="51">
        <v>0.2</v>
      </c>
      <c r="E77" s="22" t="s">
        <v>46</v>
      </c>
      <c r="F77" s="73">
        <v>0.1</v>
      </c>
    </row>
    <row r="78" spans="2:6" x14ac:dyDescent="0.2">
      <c r="B78" s="22" t="s">
        <v>127</v>
      </c>
      <c r="C78" s="51">
        <v>0.21</v>
      </c>
      <c r="D78" s="51">
        <v>0.2</v>
      </c>
      <c r="E78" s="22" t="s">
        <v>46</v>
      </c>
      <c r="F78" s="73">
        <v>0.1</v>
      </c>
    </row>
    <row r="79" spans="2:6" x14ac:dyDescent="0.2">
      <c r="B79" s="22" t="s">
        <v>128</v>
      </c>
      <c r="C79" s="51">
        <v>0.25</v>
      </c>
      <c r="D79" s="51">
        <v>0.25</v>
      </c>
      <c r="E79" s="52" t="s">
        <v>132</v>
      </c>
      <c r="F79" s="73"/>
    </row>
    <row r="80" spans="2:6" x14ac:dyDescent="0.2">
      <c r="B80" s="22" t="s">
        <v>129</v>
      </c>
      <c r="C80" s="51">
        <v>0.25</v>
      </c>
      <c r="D80" s="51">
        <v>0.25</v>
      </c>
      <c r="E80" s="52" t="s">
        <v>132</v>
      </c>
      <c r="F80" s="73"/>
    </row>
    <row r="81" spans="2:6" x14ac:dyDescent="0.2">
      <c r="B81" s="52" t="s">
        <v>130</v>
      </c>
      <c r="C81" s="51">
        <v>0.25</v>
      </c>
      <c r="D81" s="51">
        <v>0.25</v>
      </c>
      <c r="E81" s="52" t="s">
        <v>132</v>
      </c>
      <c r="F81" s="73"/>
    </row>
    <row r="82" spans="2:6" x14ac:dyDescent="0.2">
      <c r="B82" s="52" t="s">
        <v>131</v>
      </c>
      <c r="C82" s="51">
        <v>0.25</v>
      </c>
      <c r="D82" s="51">
        <v>0.25</v>
      </c>
      <c r="E82" s="52" t="s">
        <v>132</v>
      </c>
      <c r="F82" s="73"/>
    </row>
    <row r="83" spans="2:6" x14ac:dyDescent="0.2">
      <c r="B83" s="22" t="s">
        <v>133</v>
      </c>
      <c r="C83" s="51">
        <v>0.06</v>
      </c>
      <c r="D83" s="51">
        <v>0.06</v>
      </c>
      <c r="E83" s="22" t="s">
        <v>46</v>
      </c>
      <c r="F83" s="73">
        <v>0.05</v>
      </c>
    </row>
    <row r="84" spans="2:6" x14ac:dyDescent="0.2">
      <c r="B84" s="22" t="s">
        <v>134</v>
      </c>
      <c r="C84" s="51">
        <v>0.06</v>
      </c>
      <c r="D84" s="51">
        <v>0.06</v>
      </c>
      <c r="E84" s="22" t="s">
        <v>46</v>
      </c>
      <c r="F84" s="73">
        <v>0.05</v>
      </c>
    </row>
    <row r="85" spans="2:6" x14ac:dyDescent="0.2">
      <c r="B85" s="22" t="s">
        <v>135</v>
      </c>
      <c r="C85" s="51">
        <v>0.18</v>
      </c>
      <c r="D85" s="51">
        <v>0.15</v>
      </c>
      <c r="E85" s="52" t="s">
        <v>72</v>
      </c>
      <c r="F85" s="73">
        <v>0.05</v>
      </c>
    </row>
    <row r="86" spans="2:6" x14ac:dyDescent="0.2">
      <c r="B86" s="22" t="s">
        <v>136</v>
      </c>
      <c r="C86" s="51">
        <v>0.18</v>
      </c>
      <c r="D86" s="51">
        <v>0.15</v>
      </c>
      <c r="E86" s="52" t="s">
        <v>72</v>
      </c>
      <c r="F86" s="73">
        <v>0.05</v>
      </c>
    </row>
    <row r="87" spans="2:6" x14ac:dyDescent="0.2">
      <c r="B87" s="22" t="s">
        <v>137</v>
      </c>
      <c r="C87" s="51">
        <v>0.18</v>
      </c>
      <c r="D87" s="51">
        <v>0.15</v>
      </c>
      <c r="E87" s="52" t="s">
        <v>72</v>
      </c>
      <c r="F87" s="73">
        <v>0.05</v>
      </c>
    </row>
    <row r="88" spans="2:6" x14ac:dyDescent="0.2">
      <c r="B88" s="22" t="s">
        <v>138</v>
      </c>
      <c r="C88" s="51">
        <v>0.18</v>
      </c>
      <c r="D88" s="51">
        <v>0.15</v>
      </c>
      <c r="E88" s="52" t="s">
        <v>72</v>
      </c>
      <c r="F88" s="73">
        <v>0.05</v>
      </c>
    </row>
    <row r="89" spans="2:6" x14ac:dyDescent="0.2">
      <c r="B89" s="22" t="s">
        <v>139</v>
      </c>
      <c r="C89" s="51">
        <v>0.18</v>
      </c>
      <c r="D89" s="51">
        <v>0.2</v>
      </c>
      <c r="E89" s="22" t="s">
        <v>47</v>
      </c>
      <c r="F89" s="73">
        <v>0.05</v>
      </c>
    </row>
    <row r="90" spans="2:6" x14ac:dyDescent="0.2">
      <c r="B90" s="22" t="s">
        <v>140</v>
      </c>
      <c r="C90" s="51">
        <v>0.18</v>
      </c>
      <c r="D90" s="51">
        <v>0.2</v>
      </c>
      <c r="E90" s="22" t="s">
        <v>47</v>
      </c>
      <c r="F90" s="73">
        <v>0.05</v>
      </c>
    </row>
    <row r="91" spans="2:6" x14ac:dyDescent="0.2">
      <c r="B91" s="22" t="s">
        <v>141</v>
      </c>
      <c r="C91" s="51">
        <v>0.25</v>
      </c>
      <c r="D91" s="55" t="s">
        <v>202</v>
      </c>
      <c r="E91" s="22" t="s">
        <v>1</v>
      </c>
      <c r="F91" s="73"/>
    </row>
    <row r="92" spans="2:6" x14ac:dyDescent="0.2">
      <c r="B92" s="22" t="s">
        <v>142</v>
      </c>
      <c r="C92" s="51">
        <v>0.25</v>
      </c>
      <c r="D92" s="55" t="s">
        <v>202</v>
      </c>
      <c r="E92" s="22" t="s">
        <v>1</v>
      </c>
      <c r="F92" s="73"/>
    </row>
    <row r="93" spans="2:6" x14ac:dyDescent="0.2">
      <c r="B93" s="22" t="s">
        <v>143</v>
      </c>
      <c r="C93" s="51">
        <v>0.25</v>
      </c>
      <c r="D93" s="55" t="s">
        <v>202</v>
      </c>
      <c r="E93" s="22" t="s">
        <v>1</v>
      </c>
      <c r="F93" s="73"/>
    </row>
    <row r="94" spans="2:6" ht="14.25" x14ac:dyDescent="0.2">
      <c r="B94" s="22" t="s">
        <v>144</v>
      </c>
      <c r="C94" s="51">
        <v>0.25</v>
      </c>
      <c r="D94" s="72">
        <v>0.121</v>
      </c>
      <c r="E94" s="52" t="s">
        <v>147</v>
      </c>
      <c r="F94" s="73"/>
    </row>
    <row r="95" spans="2:6" ht="14.25" x14ac:dyDescent="0.2">
      <c r="B95" s="22" t="s">
        <v>145</v>
      </c>
      <c r="C95" s="51">
        <v>0.25</v>
      </c>
      <c r="D95" s="72">
        <v>0.121</v>
      </c>
      <c r="E95" s="52" t="s">
        <v>147</v>
      </c>
      <c r="F95" s="73"/>
    </row>
    <row r="96" spans="2:6" ht="14.25" x14ac:dyDescent="0.2">
      <c r="B96" s="22" t="s">
        <v>146</v>
      </c>
      <c r="C96" s="51">
        <v>0.25</v>
      </c>
      <c r="D96" s="72">
        <v>0.121</v>
      </c>
      <c r="E96" s="52" t="s">
        <v>147</v>
      </c>
      <c r="F96" s="73"/>
    </row>
    <row r="97" spans="2:6" x14ac:dyDescent="0.2">
      <c r="B97" s="52" t="s">
        <v>148</v>
      </c>
      <c r="C97" s="51">
        <v>0.18</v>
      </c>
      <c r="D97" s="51">
        <v>0.18</v>
      </c>
      <c r="E97" s="52" t="s">
        <v>47</v>
      </c>
      <c r="F97" s="73"/>
    </row>
    <row r="98" spans="2:6" x14ac:dyDescent="0.2">
      <c r="B98" s="52" t="s">
        <v>149</v>
      </c>
      <c r="C98" s="51">
        <v>0.18</v>
      </c>
      <c r="D98" s="51">
        <v>0.18</v>
      </c>
      <c r="E98" s="52" t="s">
        <v>47</v>
      </c>
      <c r="F98" s="73"/>
    </row>
    <row r="99" spans="2:6" x14ac:dyDescent="0.2">
      <c r="B99" s="52" t="s">
        <v>150</v>
      </c>
      <c r="C99" s="51">
        <v>0.12</v>
      </c>
      <c r="D99" s="51">
        <v>0.2</v>
      </c>
      <c r="E99" s="52" t="s">
        <v>46</v>
      </c>
      <c r="F99" s="73">
        <v>0.05</v>
      </c>
    </row>
    <row r="100" spans="2:6" x14ac:dyDescent="0.2">
      <c r="B100" s="52" t="s">
        <v>151</v>
      </c>
      <c r="C100" s="51">
        <v>0.12</v>
      </c>
      <c r="D100" s="51">
        <v>0.2</v>
      </c>
      <c r="E100" s="52" t="s">
        <v>46</v>
      </c>
      <c r="F100" s="73">
        <v>0.05</v>
      </c>
    </row>
    <row r="101" spans="2:6" x14ac:dyDescent="0.2">
      <c r="B101" s="52" t="s">
        <v>152</v>
      </c>
      <c r="C101" s="51">
        <v>0.12</v>
      </c>
      <c r="D101" s="51">
        <v>0.2</v>
      </c>
      <c r="E101" s="52" t="s">
        <v>46</v>
      </c>
      <c r="F101" s="73">
        <v>0.05</v>
      </c>
    </row>
    <row r="102" spans="2:6" x14ac:dyDescent="0.2">
      <c r="B102" s="52" t="s">
        <v>153</v>
      </c>
      <c r="C102" s="51">
        <v>0.06</v>
      </c>
      <c r="D102" s="51">
        <v>0.06</v>
      </c>
      <c r="E102" s="52" t="s">
        <v>46</v>
      </c>
      <c r="F102" s="73">
        <v>0.05</v>
      </c>
    </row>
    <row r="103" spans="2:6" x14ac:dyDescent="0.2">
      <c r="B103" s="52" t="s">
        <v>154</v>
      </c>
      <c r="C103" s="51">
        <v>0.06</v>
      </c>
      <c r="D103" s="51">
        <v>0.06</v>
      </c>
      <c r="E103" s="52" t="s">
        <v>46</v>
      </c>
      <c r="F103" s="73">
        <v>0.05</v>
      </c>
    </row>
    <row r="104" spans="2:6" x14ac:dyDescent="0.2">
      <c r="B104" s="52" t="s">
        <v>155</v>
      </c>
      <c r="C104" s="51">
        <v>0.06</v>
      </c>
      <c r="D104" s="51">
        <v>0.06</v>
      </c>
      <c r="E104" s="52" t="s">
        <v>46</v>
      </c>
      <c r="F104" s="73">
        <v>0.05</v>
      </c>
    </row>
    <row r="105" spans="2:6" x14ac:dyDescent="0.2">
      <c r="B105" s="52" t="s">
        <v>156</v>
      </c>
      <c r="C105" s="51">
        <v>0.27</v>
      </c>
      <c r="D105" s="51">
        <v>0.27</v>
      </c>
      <c r="E105" s="52" t="s">
        <v>159</v>
      </c>
      <c r="F105" s="73">
        <v>0.06</v>
      </c>
    </row>
    <row r="106" spans="2:6" x14ac:dyDescent="0.2">
      <c r="B106" s="52" t="s">
        <v>157</v>
      </c>
      <c r="C106" s="51">
        <v>0.27</v>
      </c>
      <c r="D106" s="51">
        <v>0.27</v>
      </c>
      <c r="E106" s="52" t="s">
        <v>159</v>
      </c>
      <c r="F106" s="73">
        <v>0.06</v>
      </c>
    </row>
    <row r="107" spans="2:6" x14ac:dyDescent="0.2">
      <c r="B107" s="52" t="s">
        <v>158</v>
      </c>
      <c r="C107" s="51">
        <v>0.27</v>
      </c>
      <c r="D107" s="51">
        <v>0.27</v>
      </c>
      <c r="E107" s="52" t="s">
        <v>159</v>
      </c>
      <c r="F107" s="73">
        <v>0.06</v>
      </c>
    </row>
    <row r="108" spans="2:6" x14ac:dyDescent="0.2">
      <c r="B108" s="52" t="s">
        <v>160</v>
      </c>
      <c r="C108" s="51">
        <v>0.27</v>
      </c>
      <c r="D108" s="51">
        <v>0.27</v>
      </c>
      <c r="E108" s="52" t="s">
        <v>159</v>
      </c>
      <c r="F108" s="73">
        <v>0.06</v>
      </c>
    </row>
    <row r="109" spans="2:6" x14ac:dyDescent="0.2">
      <c r="B109" s="52" t="s">
        <v>161</v>
      </c>
      <c r="C109" s="51">
        <v>0.15</v>
      </c>
      <c r="D109" s="51">
        <v>0.15</v>
      </c>
      <c r="E109" s="52" t="s">
        <v>46</v>
      </c>
      <c r="F109" s="73">
        <v>0.06</v>
      </c>
    </row>
    <row r="110" spans="2:6" x14ac:dyDescent="0.2">
      <c r="B110" s="52" t="s">
        <v>162</v>
      </c>
      <c r="C110" s="51">
        <v>0.15</v>
      </c>
      <c r="D110" s="51">
        <v>0.15</v>
      </c>
      <c r="E110" s="52" t="s">
        <v>46</v>
      </c>
      <c r="F110" s="73">
        <v>0.06</v>
      </c>
    </row>
    <row r="111" spans="2:6" x14ac:dyDescent="0.2">
      <c r="B111" s="52" t="s">
        <v>163</v>
      </c>
      <c r="C111" s="51">
        <v>0.15</v>
      </c>
      <c r="D111" s="51">
        <v>0.15</v>
      </c>
      <c r="E111" s="52" t="s">
        <v>46</v>
      </c>
      <c r="F111" s="73">
        <v>0.06</v>
      </c>
    </row>
    <row r="112" spans="2:6" x14ac:dyDescent="0.2">
      <c r="B112" s="52" t="s">
        <v>164</v>
      </c>
      <c r="C112" s="51">
        <v>0.15</v>
      </c>
      <c r="D112" s="51">
        <v>0.15</v>
      </c>
      <c r="E112" s="52" t="s">
        <v>46</v>
      </c>
      <c r="F112" s="73">
        <v>0.06</v>
      </c>
    </row>
    <row r="113" spans="2:6" x14ac:dyDescent="0.2">
      <c r="B113" s="52" t="s">
        <v>165</v>
      </c>
      <c r="C113" s="51">
        <v>0.15</v>
      </c>
      <c r="D113" s="51">
        <v>0.15</v>
      </c>
      <c r="E113" s="52" t="s">
        <v>46</v>
      </c>
      <c r="F113" s="73">
        <v>0.06</v>
      </c>
    </row>
    <row r="114" spans="2:6" x14ac:dyDescent="0.2">
      <c r="B114" s="52" t="s">
        <v>166</v>
      </c>
      <c r="C114" s="51">
        <v>0.27</v>
      </c>
      <c r="D114" s="51">
        <v>0.27</v>
      </c>
      <c r="E114" s="52" t="s">
        <v>96</v>
      </c>
      <c r="F114" s="73"/>
    </row>
    <row r="115" spans="2:6" x14ac:dyDescent="0.2">
      <c r="B115" s="52" t="s">
        <v>167</v>
      </c>
      <c r="C115" s="51">
        <v>0.27</v>
      </c>
      <c r="D115" s="51">
        <v>0.27</v>
      </c>
      <c r="E115" s="52" t="s">
        <v>96</v>
      </c>
      <c r="F115" s="73"/>
    </row>
    <row r="116" spans="2:6" x14ac:dyDescent="0.2">
      <c r="B116" s="52" t="s">
        <v>168</v>
      </c>
      <c r="C116" s="51">
        <v>0.27</v>
      </c>
      <c r="D116" s="51">
        <v>0.27</v>
      </c>
      <c r="E116" s="52" t="s">
        <v>96</v>
      </c>
      <c r="F116" s="73"/>
    </row>
    <row r="117" spans="2:6" x14ac:dyDescent="0.2">
      <c r="B117" s="52" t="s">
        <v>169</v>
      </c>
      <c r="C117" s="51">
        <v>0.21</v>
      </c>
      <c r="D117" s="55" t="s">
        <v>202</v>
      </c>
      <c r="E117" s="52" t="s">
        <v>96</v>
      </c>
      <c r="F117" s="73"/>
    </row>
    <row r="118" spans="2:6" x14ac:dyDescent="0.2">
      <c r="B118" s="52" t="s">
        <v>170</v>
      </c>
      <c r="C118" s="51">
        <v>0.12</v>
      </c>
      <c r="D118" s="51">
        <v>0.15</v>
      </c>
      <c r="E118" s="52" t="s">
        <v>60</v>
      </c>
      <c r="F118" s="73">
        <v>0.05</v>
      </c>
    </row>
    <row r="119" spans="2:6" x14ac:dyDescent="0.2">
      <c r="B119" s="52" t="s">
        <v>171</v>
      </c>
      <c r="C119" s="51">
        <v>0.12</v>
      </c>
      <c r="D119" s="51">
        <v>0.15</v>
      </c>
      <c r="E119" s="52" t="s">
        <v>60</v>
      </c>
      <c r="F119" s="73">
        <v>0.05</v>
      </c>
    </row>
    <row r="120" spans="2:6" x14ac:dyDescent="0.2">
      <c r="B120" s="52" t="s">
        <v>172</v>
      </c>
      <c r="C120" s="51">
        <v>0.12</v>
      </c>
      <c r="D120" s="51">
        <v>0.15</v>
      </c>
      <c r="E120" s="52" t="s">
        <v>60</v>
      </c>
      <c r="F120" s="73">
        <v>0.05</v>
      </c>
    </row>
    <row r="121" spans="2:6" x14ac:dyDescent="0.2">
      <c r="B121" s="52" t="s">
        <v>173</v>
      </c>
      <c r="C121" s="51">
        <v>0.12</v>
      </c>
      <c r="D121" s="51">
        <v>0.15</v>
      </c>
      <c r="E121" s="52" t="s">
        <v>60</v>
      </c>
      <c r="F121" s="73">
        <v>0.05</v>
      </c>
    </row>
    <row r="122" spans="2:6" x14ac:dyDescent="0.2">
      <c r="B122" s="52" t="s">
        <v>174</v>
      </c>
      <c r="C122" s="51">
        <v>0.15</v>
      </c>
      <c r="D122" s="55" t="s">
        <v>202</v>
      </c>
      <c r="E122" s="52" t="s">
        <v>1</v>
      </c>
      <c r="F122" s="73"/>
    </row>
    <row r="123" spans="2:6" x14ac:dyDescent="0.2">
      <c r="B123" s="52" t="s">
        <v>175</v>
      </c>
      <c r="C123" s="51">
        <v>0.15</v>
      </c>
      <c r="D123" s="55" t="s">
        <v>202</v>
      </c>
      <c r="E123" s="52" t="s">
        <v>1</v>
      </c>
      <c r="F123" s="73"/>
    </row>
    <row r="124" spans="2:6" x14ac:dyDescent="0.2">
      <c r="B124" s="52" t="s">
        <v>176</v>
      </c>
      <c r="C124" s="51">
        <v>0.15</v>
      </c>
      <c r="D124" s="55" t="s">
        <v>202</v>
      </c>
      <c r="E124" s="52" t="s">
        <v>1</v>
      </c>
      <c r="F124" s="73"/>
    </row>
    <row r="125" spans="2:6" ht="14.25" x14ac:dyDescent="0.2">
      <c r="B125" s="52" t="s">
        <v>177</v>
      </c>
      <c r="C125" s="51">
        <v>0.25</v>
      </c>
      <c r="D125" s="72">
        <v>0.152</v>
      </c>
      <c r="E125" s="52" t="s">
        <v>147</v>
      </c>
      <c r="F125" s="73"/>
    </row>
    <row r="126" spans="2:6" ht="14.25" x14ac:dyDescent="0.2">
      <c r="B126" s="52" t="s">
        <v>178</v>
      </c>
      <c r="C126" s="51">
        <v>0.25</v>
      </c>
      <c r="D126" s="72">
        <v>0.152</v>
      </c>
      <c r="E126" s="52" t="s">
        <v>147</v>
      </c>
      <c r="F126" s="73"/>
    </row>
    <row r="127" spans="2:6" ht="14.25" x14ac:dyDescent="0.2">
      <c r="B127" s="52" t="s">
        <v>179</v>
      </c>
      <c r="C127" s="51">
        <v>0.25</v>
      </c>
      <c r="D127" s="72">
        <v>0.152</v>
      </c>
      <c r="E127" s="52" t="s">
        <v>147</v>
      </c>
      <c r="F127" s="73"/>
    </row>
    <row r="128" spans="2:6" ht="14.25" x14ac:dyDescent="0.2">
      <c r="B128" s="52" t="s">
        <v>180</v>
      </c>
      <c r="C128" s="51">
        <v>0.25</v>
      </c>
      <c r="D128" s="72">
        <v>0.152</v>
      </c>
      <c r="E128" s="52" t="s">
        <v>147</v>
      </c>
      <c r="F128" s="73"/>
    </row>
    <row r="129" spans="2:6" ht="14.25" x14ac:dyDescent="0.2">
      <c r="B129" s="52" t="s">
        <v>181</v>
      </c>
      <c r="C129" s="51">
        <v>0.25</v>
      </c>
      <c r="D129" s="72">
        <v>0.152</v>
      </c>
      <c r="E129" s="52" t="s">
        <v>147</v>
      </c>
      <c r="F129" s="73"/>
    </row>
    <row r="130" spans="2:6" x14ac:dyDescent="0.2">
      <c r="B130" s="52" t="s">
        <v>182</v>
      </c>
      <c r="C130" s="51">
        <v>0.18</v>
      </c>
      <c r="D130" s="51">
        <v>0.18</v>
      </c>
      <c r="E130" s="52" t="s">
        <v>185</v>
      </c>
      <c r="F130" s="73"/>
    </row>
    <row r="131" spans="2:6" x14ac:dyDescent="0.2">
      <c r="B131" s="52" t="s">
        <v>183</v>
      </c>
      <c r="C131" s="51">
        <v>0.18</v>
      </c>
      <c r="D131" s="51">
        <v>0.18</v>
      </c>
      <c r="E131" s="52" t="s">
        <v>185</v>
      </c>
      <c r="F131" s="73"/>
    </row>
    <row r="132" spans="2:6" x14ac:dyDescent="0.2">
      <c r="B132" s="52" t="s">
        <v>184</v>
      </c>
      <c r="C132" s="51">
        <v>0.18</v>
      </c>
      <c r="D132" s="51">
        <v>0.18</v>
      </c>
      <c r="E132" s="52" t="s">
        <v>185</v>
      </c>
      <c r="F132" s="73"/>
    </row>
    <row r="133" spans="2:6" x14ac:dyDescent="0.2">
      <c r="B133" s="52" t="s">
        <v>186</v>
      </c>
      <c r="C133" s="51">
        <v>0.2</v>
      </c>
      <c r="D133" s="51">
        <v>0.2</v>
      </c>
      <c r="E133" s="52" t="s">
        <v>188</v>
      </c>
      <c r="F133" s="73"/>
    </row>
    <row r="134" spans="2:6" x14ac:dyDescent="0.2">
      <c r="B134" s="52" t="s">
        <v>187</v>
      </c>
      <c r="C134" s="51">
        <v>0.2</v>
      </c>
      <c r="D134" s="51">
        <v>0.2</v>
      </c>
      <c r="E134" s="52" t="s">
        <v>188</v>
      </c>
      <c r="F134" s="73"/>
    </row>
    <row r="135" spans="2:6" x14ac:dyDescent="0.2">
      <c r="B135" s="52" t="s">
        <v>189</v>
      </c>
      <c r="C135" s="51">
        <v>0.2</v>
      </c>
      <c r="D135" s="51">
        <v>0.2</v>
      </c>
      <c r="E135" s="52" t="s">
        <v>188</v>
      </c>
      <c r="F135" s="73"/>
    </row>
    <row r="136" spans="2:6" x14ac:dyDescent="0.2">
      <c r="B136" s="52" t="s">
        <v>190</v>
      </c>
      <c r="C136" s="51">
        <v>0.2</v>
      </c>
      <c r="D136" s="51">
        <v>0.2</v>
      </c>
      <c r="E136" s="52" t="s">
        <v>188</v>
      </c>
      <c r="F136" s="73"/>
    </row>
    <row r="137" spans="2:6" x14ac:dyDescent="0.2">
      <c r="B137" s="52" t="s">
        <v>191</v>
      </c>
      <c r="C137" s="51">
        <v>0.18</v>
      </c>
      <c r="D137" s="51">
        <v>0.15</v>
      </c>
      <c r="E137" s="52" t="s">
        <v>46</v>
      </c>
      <c r="F137" s="73">
        <v>0.06</v>
      </c>
    </row>
    <row r="138" spans="2:6" x14ac:dyDescent="0.2">
      <c r="B138" s="52" t="s">
        <v>192</v>
      </c>
      <c r="C138" s="51">
        <v>0.18</v>
      </c>
      <c r="D138" s="51">
        <v>0.15</v>
      </c>
      <c r="E138" s="52" t="s">
        <v>46</v>
      </c>
      <c r="F138" s="73">
        <v>0.06</v>
      </c>
    </row>
    <row r="139" spans="2:6" x14ac:dyDescent="0.2">
      <c r="B139" s="52" t="s">
        <v>193</v>
      </c>
      <c r="C139" s="51">
        <v>0.24</v>
      </c>
      <c r="D139" s="51">
        <v>0.24</v>
      </c>
      <c r="E139" s="52" t="s">
        <v>159</v>
      </c>
      <c r="F139" s="73">
        <v>7.5999999999999998E-2</v>
      </c>
    </row>
    <row r="140" spans="2:6" x14ac:dyDescent="0.2">
      <c r="B140" s="52" t="s">
        <v>194</v>
      </c>
      <c r="C140" s="51">
        <v>0.24</v>
      </c>
      <c r="D140" s="51">
        <v>0.24</v>
      </c>
      <c r="E140" s="52" t="s">
        <v>159</v>
      </c>
      <c r="F140" s="73">
        <v>7.5999999999999998E-2</v>
      </c>
    </row>
    <row r="141" spans="2:6" x14ac:dyDescent="0.2">
      <c r="B141" s="52" t="s">
        <v>195</v>
      </c>
      <c r="C141" s="51">
        <v>0.24</v>
      </c>
      <c r="D141" s="51">
        <v>0.24</v>
      </c>
      <c r="E141" s="52" t="s">
        <v>159</v>
      </c>
      <c r="F141" s="73">
        <v>7.5999999999999998E-2</v>
      </c>
    </row>
    <row r="142" spans="2:6" x14ac:dyDescent="0.2">
      <c r="B142" s="52" t="s">
        <v>196</v>
      </c>
      <c r="C142" s="51">
        <v>0.24</v>
      </c>
      <c r="D142" s="51">
        <v>0.24</v>
      </c>
      <c r="E142" s="52" t="s">
        <v>159</v>
      </c>
      <c r="F142" s="73">
        <v>7.5999999999999998E-2</v>
      </c>
    </row>
    <row r="143" spans="2:6" x14ac:dyDescent="0.2">
      <c r="B143" s="52" t="s">
        <v>197</v>
      </c>
      <c r="C143" s="51">
        <v>0.24</v>
      </c>
      <c r="D143" s="51">
        <v>0.24</v>
      </c>
      <c r="E143" s="52" t="s">
        <v>159</v>
      </c>
      <c r="F143" s="73">
        <v>7.5999999999999998E-2</v>
      </c>
    </row>
    <row r="144" spans="2:6" x14ac:dyDescent="0.2">
      <c r="B144" s="52" t="s">
        <v>198</v>
      </c>
      <c r="C144" s="51">
        <v>0.24</v>
      </c>
      <c r="D144" s="51">
        <v>0.24</v>
      </c>
      <c r="E144" s="52" t="s">
        <v>159</v>
      </c>
      <c r="F144" s="73">
        <v>7.5999999999999998E-2</v>
      </c>
    </row>
    <row r="145" spans="2:6" x14ac:dyDescent="0.2">
      <c r="B145" s="52" t="s">
        <v>199</v>
      </c>
      <c r="C145" s="51">
        <v>0.24</v>
      </c>
      <c r="D145" s="51">
        <v>0.24</v>
      </c>
      <c r="E145" s="52" t="s">
        <v>159</v>
      </c>
      <c r="F145" s="73">
        <v>7.5999999999999998E-2</v>
      </c>
    </row>
    <row r="146" spans="2:6" x14ac:dyDescent="0.2">
      <c r="B146" s="52" t="s">
        <v>200</v>
      </c>
      <c r="C146" s="51">
        <v>0.12</v>
      </c>
      <c r="D146" s="51">
        <v>0.15</v>
      </c>
      <c r="E146" s="52" t="s">
        <v>72</v>
      </c>
      <c r="F146" s="73">
        <v>0.05</v>
      </c>
    </row>
    <row r="147" spans="2:6" x14ac:dyDescent="0.2">
      <c r="B147" s="52" t="s">
        <v>201</v>
      </c>
      <c r="C147" s="51">
        <v>0.12</v>
      </c>
      <c r="D147" s="51">
        <v>0.15</v>
      </c>
      <c r="E147" s="52" t="s">
        <v>72</v>
      </c>
      <c r="F147" s="73">
        <v>0.05</v>
      </c>
    </row>
    <row r="148" spans="2:6" x14ac:dyDescent="0.2">
      <c r="B148" s="22" t="s">
        <v>210</v>
      </c>
      <c r="C148" s="51">
        <v>0.24</v>
      </c>
      <c r="D148" s="51">
        <v>0.24</v>
      </c>
      <c r="E148" s="22" t="s">
        <v>44</v>
      </c>
      <c r="F148" s="73"/>
    </row>
    <row r="149" spans="2:6" x14ac:dyDescent="0.2">
      <c r="B149" s="52" t="s">
        <v>209</v>
      </c>
      <c r="C149" s="51">
        <v>0.24</v>
      </c>
      <c r="D149" s="51">
        <v>0.24</v>
      </c>
      <c r="E149" s="52" t="s">
        <v>44</v>
      </c>
      <c r="F149" s="73"/>
    </row>
    <row r="150" spans="2:6" x14ac:dyDescent="0.2">
      <c r="B150" s="22" t="s">
        <v>211</v>
      </c>
      <c r="C150" s="51">
        <v>0.24</v>
      </c>
      <c r="D150" s="51">
        <v>0.24</v>
      </c>
      <c r="E150" s="22" t="s">
        <v>44</v>
      </c>
      <c r="F150" s="73"/>
    </row>
    <row r="151" spans="2:6" x14ac:dyDescent="0.2">
      <c r="F151" s="73"/>
    </row>
    <row r="152" spans="2:6" x14ac:dyDescent="0.2">
      <c r="F152" s="73"/>
    </row>
    <row r="153" spans="2:6" x14ac:dyDescent="0.2">
      <c r="F153" s="73"/>
    </row>
    <row r="154" spans="2:6" x14ac:dyDescent="0.2">
      <c r="B154" s="22" t="s">
        <v>207</v>
      </c>
      <c r="C154" s="51">
        <v>1</v>
      </c>
      <c r="D154" s="51">
        <v>1</v>
      </c>
      <c r="E154" s="22" t="s">
        <v>208</v>
      </c>
      <c r="F154" s="73"/>
    </row>
    <row r="155" spans="2:6" x14ac:dyDescent="0.2">
      <c r="F155" s="73"/>
    </row>
    <row r="156" spans="2:6" x14ac:dyDescent="0.2">
      <c r="F156" s="73"/>
    </row>
    <row r="157" spans="2:6" x14ac:dyDescent="0.2">
      <c r="F157" s="73"/>
    </row>
    <row r="158" spans="2:6" x14ac:dyDescent="0.2">
      <c r="F158" s="73"/>
    </row>
    <row r="159" spans="2:6" x14ac:dyDescent="0.2">
      <c r="F159" s="73"/>
    </row>
    <row r="160" spans="2:6" x14ac:dyDescent="0.2">
      <c r="F160" s="73"/>
    </row>
    <row r="161" spans="6:6" x14ac:dyDescent="0.2">
      <c r="F161" s="73"/>
    </row>
    <row r="162" spans="6:6" x14ac:dyDescent="0.2">
      <c r="F162" s="73"/>
    </row>
    <row r="163" spans="6:6" x14ac:dyDescent="0.2">
      <c r="F163" s="73"/>
    </row>
    <row r="164" spans="6:6" x14ac:dyDescent="0.2">
      <c r="F164" s="73"/>
    </row>
    <row r="165" spans="6:6" x14ac:dyDescent="0.2">
      <c r="F165" s="73"/>
    </row>
    <row r="166" spans="6:6" x14ac:dyDescent="0.2">
      <c r="F166" s="73"/>
    </row>
    <row r="167" spans="6:6" x14ac:dyDescent="0.2">
      <c r="F167" s="73"/>
    </row>
    <row r="168" spans="6:6" x14ac:dyDescent="0.2">
      <c r="F168" s="73"/>
    </row>
    <row r="169" spans="6:6" x14ac:dyDescent="0.2">
      <c r="F169" s="73"/>
    </row>
    <row r="170" spans="6:6" x14ac:dyDescent="0.2">
      <c r="F170" s="73"/>
    </row>
    <row r="171" spans="6:6" x14ac:dyDescent="0.2">
      <c r="F171" s="73"/>
    </row>
    <row r="172" spans="6:6" x14ac:dyDescent="0.2">
      <c r="F172" s="73"/>
    </row>
    <row r="173" spans="6:6" x14ac:dyDescent="0.2">
      <c r="F173" s="73"/>
    </row>
    <row r="174" spans="6:6" x14ac:dyDescent="0.2">
      <c r="F174" s="73"/>
    </row>
    <row r="175" spans="6:6" x14ac:dyDescent="0.2">
      <c r="F175" s="73"/>
    </row>
    <row r="176" spans="6:6" x14ac:dyDescent="0.2">
      <c r="F176" s="73"/>
    </row>
    <row r="177" spans="6:6" x14ac:dyDescent="0.2">
      <c r="F177" s="73"/>
    </row>
    <row r="178" spans="6:6" x14ac:dyDescent="0.2">
      <c r="F178" s="73"/>
    </row>
    <row r="179" spans="6:6" x14ac:dyDescent="0.2">
      <c r="F179" s="73"/>
    </row>
    <row r="180" spans="6:6" x14ac:dyDescent="0.2">
      <c r="F180" s="73"/>
    </row>
    <row r="181" spans="6:6" x14ac:dyDescent="0.2">
      <c r="F181" s="73"/>
    </row>
    <row r="182" spans="6:6" x14ac:dyDescent="0.2">
      <c r="F182" s="73"/>
    </row>
    <row r="183" spans="6:6" x14ac:dyDescent="0.2">
      <c r="F183" s="73"/>
    </row>
    <row r="184" spans="6:6" x14ac:dyDescent="0.2">
      <c r="F184" s="73"/>
    </row>
    <row r="185" spans="6:6" x14ac:dyDescent="0.2">
      <c r="F185" s="73"/>
    </row>
    <row r="186" spans="6:6" x14ac:dyDescent="0.2">
      <c r="F186" s="73"/>
    </row>
    <row r="187" spans="6:6" x14ac:dyDescent="0.2">
      <c r="F187" s="73"/>
    </row>
    <row r="188" spans="6:6" x14ac:dyDescent="0.2">
      <c r="F188" s="73"/>
    </row>
    <row r="189" spans="6:6" x14ac:dyDescent="0.2">
      <c r="F189" s="73"/>
    </row>
    <row r="190" spans="6:6" x14ac:dyDescent="0.2">
      <c r="F190" s="73"/>
    </row>
    <row r="191" spans="6:6" x14ac:dyDescent="0.2">
      <c r="F191" s="73"/>
    </row>
    <row r="192" spans="6:6" x14ac:dyDescent="0.2">
      <c r="F192" s="73"/>
    </row>
    <row r="193" spans="6:6" x14ac:dyDescent="0.2">
      <c r="F193" s="73"/>
    </row>
    <row r="194" spans="6:6" x14ac:dyDescent="0.2">
      <c r="F194" s="73"/>
    </row>
    <row r="195" spans="6:6" x14ac:dyDescent="0.2">
      <c r="F195" s="73"/>
    </row>
  </sheetData>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workbookViewId="0">
      <selection activeCell="N29" sqref="N29"/>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11.42578125"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635="",NA(),IF(Dokumentationshilfe!$B635&lt;Dokumentationshilfe!$D$746,0.9,IF(Dokumentationshilfe!$B635&lt;=Dokumentationshilfe!$F$746,1+(Dokumentationshilfe!$B635-Dokumentationshilfe!$D$746)/ABS(Dokumentationshilfe!$F$746-Dokumentationshilfe!$D$746),IF(Dokumentationshilfe!$B635&lt;=Dokumentationshilfe!$H$746,2+(Dokumentationshilfe!$B635-Dokumentationshilfe!$F$746)/ABS(Dokumentationshilfe!$H$746-Dokumentationshilfe!$F$746),IF(Dokumentationshilfe!$B635&lt;=Dokumentationshilfe!$J$746,3+(Dokumentationshilfe!$B635-Dokumentationshilfe!$H$746)/ABS(Dokumentationshilfe!$J$746-Dokumentationshilfe!$H$746),IF(Dokumentationshilfe!$B635&lt;=Dokumentationshilfe!$L$746,4+(Dokumentationshilfe!$B635-Dokumentationshilfe!$J$746)/ABS(Dokumentationshilfe!$L$746-Dokumentationshilfe!$J$746),IF(Dokumentationshilfe!$B635&lt;=Dokumentationshilfe!$N$746,5+(Dokumentationshilfe!$B635-Dokumentationshilfe!$L$746)/ABS(Dokumentationshilfe!$N$746-Dokumentationshilfe!$L$746),IF(Dokumentationshilfe!$B635&lt;=Dokumentationshilfe!$P$746,6+(Dokumentationshilfe!$B635-Dokumentationshilfe!$N$746)/ABS(Dokumentationshilfe!$P$746-Dokumentationshilfe!$N$746),7.1))))))))</f>
        <v>#N/A</v>
      </c>
      <c r="Q4" s="46" t="s">
        <v>29</v>
      </c>
      <c r="W4" s="46"/>
      <c r="X4" s="46" t="s">
        <v>254</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6" t="s">
        <v>33</v>
      </c>
      <c r="R6" s="46"/>
      <c r="S6" s="46"/>
      <c r="T6" s="46"/>
      <c r="U6" s="46"/>
      <c r="X6" t="str">
        <f>Dokumentationshilfe!A5</f>
        <v>PCT Plus</v>
      </c>
      <c r="AA6" s="46"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6" t="s">
        <v>31</v>
      </c>
      <c r="R7" s="46"/>
      <c r="S7" s="46"/>
      <c r="T7" s="46"/>
      <c r="U7" s="46"/>
      <c r="X7" t="str">
        <f>Dokumentationshilfe!S5</f>
        <v>PCT Plus</v>
      </c>
      <c r="AA7" t="s">
        <v>235</v>
      </c>
      <c r="AB7" t="s">
        <v>225</v>
      </c>
      <c r="AC7" t="s">
        <v>226</v>
      </c>
      <c r="AD7" t="s">
        <v>227</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6" t="s">
        <v>30</v>
      </c>
      <c r="R8" s="46"/>
      <c r="S8" s="46"/>
      <c r="T8" s="46"/>
      <c r="U8" s="46"/>
      <c r="X8" t="str">
        <f>Dokumentationshilfe!AK5</f>
        <v>Test</v>
      </c>
      <c r="AA8" t="s">
        <v>228</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6" t="s">
        <v>32</v>
      </c>
      <c r="AA9" t="s">
        <v>60</v>
      </c>
      <c r="AB9" t="s">
        <v>228</v>
      </c>
      <c r="AC9" t="s">
        <v>228</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AA10" t="s">
        <v>44</v>
      </c>
      <c r="AB10" t="s">
        <v>228</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AA11" t="s">
        <v>229</v>
      </c>
      <c r="AB11" t="s">
        <v>228</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6" t="s">
        <v>35</v>
      </c>
      <c r="S12" s="46" t="s">
        <v>245</v>
      </c>
      <c r="W12" s="46"/>
      <c r="AA12" t="s">
        <v>159</v>
      </c>
      <c r="AB12" t="s">
        <v>228</v>
      </c>
      <c r="AC12" t="s">
        <v>229</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6" t="s">
        <v>34</v>
      </c>
      <c r="S13" s="46" t="s">
        <v>246</v>
      </c>
      <c r="AA13" t="s">
        <v>230</v>
      </c>
      <c r="AB13" t="s">
        <v>228</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6" t="s">
        <v>36</v>
      </c>
      <c r="S14" s="46" t="s">
        <v>248</v>
      </c>
      <c r="AA14" t="s">
        <v>231</v>
      </c>
      <c r="AB14" t="s">
        <v>228</v>
      </c>
      <c r="AC14" t="s">
        <v>230</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6" t="s">
        <v>37</v>
      </c>
      <c r="S15" s="46" t="s">
        <v>249</v>
      </c>
      <c r="AA15" t="s">
        <v>232</v>
      </c>
      <c r="AB15" t="s">
        <v>228</v>
      </c>
      <c r="AC15" t="s">
        <v>231</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6" t="s">
        <v>39</v>
      </c>
      <c r="AA16" t="s">
        <v>233</v>
      </c>
      <c r="AB16" t="s">
        <v>228</v>
      </c>
      <c r="AC16" t="s">
        <v>232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6" t="s">
        <v>38</v>
      </c>
      <c r="AA17" t="s">
        <v>96</v>
      </c>
      <c r="AB17" t="s">
        <v>228</v>
      </c>
      <c r="AC17" t="s">
        <v>233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234</v>
      </c>
      <c r="AB18" t="s">
        <v>228</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228</v>
      </c>
      <c r="AC19" t="s">
        <v>234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6"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6"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6" t="s">
        <v>42</v>
      </c>
      <c r="AB22" t="s">
        <v>60</v>
      </c>
      <c r="AC22" t="s">
        <v>228</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6"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229</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1" t="s">
        <v>43</v>
      </c>
      <c r="R27" s="62"/>
      <c r="S27" s="62"/>
      <c r="T27" s="62"/>
      <c r="U27" s="62"/>
      <c r="V27" s="62"/>
      <c r="W27" s="62"/>
      <c r="AB27" s="46" t="s">
        <v>60</v>
      </c>
      <c r="AC27" t="s">
        <v>230</v>
      </c>
      <c r="AD27">
        <v>1000000000000</v>
      </c>
    </row>
    <row r="28" spans="3:30"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0" t="s">
        <v>206</v>
      </c>
      <c r="R28" s="220"/>
      <c r="S28" s="220"/>
      <c r="T28" s="220"/>
      <c r="U28" s="220"/>
      <c r="V28" s="62"/>
      <c r="W28" s="62"/>
      <c r="AB28" t="s">
        <v>60</v>
      </c>
      <c r="AC28" t="s">
        <v>231</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0"/>
      <c r="R29" s="220"/>
      <c r="S29" s="220"/>
      <c r="T29" s="220"/>
      <c r="U29" s="220"/>
      <c r="V29" s="62"/>
      <c r="W29" s="62"/>
      <c r="AB29" t="s">
        <v>60</v>
      </c>
      <c r="AC29" t="s">
        <v>232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0"/>
      <c r="R30" s="220"/>
      <c r="S30" s="220"/>
      <c r="T30" s="220"/>
      <c r="U30" s="220"/>
      <c r="V30" s="62"/>
      <c r="W30" s="62"/>
      <c r="AB30" t="s">
        <v>60</v>
      </c>
      <c r="AC30" t="s">
        <v>233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0"/>
      <c r="R31" s="220"/>
      <c r="S31" s="220"/>
      <c r="T31" s="220"/>
      <c r="U31" s="220"/>
      <c r="V31" s="62"/>
      <c r="W31" s="62"/>
      <c r="AB31" t="s">
        <v>60</v>
      </c>
      <c r="AC31" t="s">
        <v>96</v>
      </c>
      <c r="AD31">
        <v>1000000</v>
      </c>
    </row>
    <row r="32" spans="3:30" ht="13.5" thickBot="1" x14ac:dyDescent="0.25">
      <c r="Q32" s="220"/>
      <c r="R32" s="220"/>
      <c r="S32" s="220"/>
      <c r="T32" s="220"/>
      <c r="U32" s="220"/>
      <c r="V32" s="62"/>
      <c r="W32" s="62"/>
      <c r="AB32" t="s">
        <v>60</v>
      </c>
      <c r="AC32" t="s">
        <v>234</v>
      </c>
      <c r="AD32">
        <v>1000000000</v>
      </c>
    </row>
    <row r="33" spans="3:30" x14ac:dyDescent="0.2">
      <c r="C33" s="1"/>
      <c r="D33" s="2" t="s">
        <v>10</v>
      </c>
      <c r="E33" s="2" t="s">
        <v>19</v>
      </c>
      <c r="F33" s="13" t="s">
        <v>11</v>
      </c>
      <c r="G33" s="13" t="s">
        <v>12</v>
      </c>
      <c r="H33" s="13" t="s">
        <v>13</v>
      </c>
      <c r="I33" s="13" t="s">
        <v>14</v>
      </c>
      <c r="J33" s="13" t="s">
        <v>15</v>
      </c>
      <c r="K33" s="13" t="s">
        <v>16</v>
      </c>
      <c r="L33" s="14" t="s">
        <v>17</v>
      </c>
      <c r="Q33" s="220"/>
      <c r="R33" s="220"/>
      <c r="S33" s="220"/>
      <c r="T33" s="220"/>
      <c r="U33" s="220"/>
      <c r="V33" s="62"/>
      <c r="W33" s="62"/>
    </row>
    <row r="34" spans="3:30" x14ac:dyDescent="0.2">
      <c r="C34" s="4"/>
      <c r="L34" s="7"/>
      <c r="Q34" s="220"/>
      <c r="R34" s="220"/>
      <c r="S34" s="220"/>
      <c r="T34" s="220"/>
      <c r="U34" s="220"/>
      <c r="V34" s="62"/>
      <c r="W34" s="62"/>
      <c r="AB34" t="s">
        <v>44</v>
      </c>
      <c r="AC34" t="s">
        <v>228</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635="",NA(),IF(Dokumentationshilfe!$T635&lt;Dokumentationshilfe!$V$746,0.9,IF(Dokumentationshilfe!$T635&lt;=Dokumentationshilfe!$X$746,1+(Dokumentationshilfe!$T635-Dokumentationshilfe!$V$746)/ABS(Dokumentationshilfe!$X$746-Dokumentationshilfe!$V$746),IF(Dokumentationshilfe!$T635&lt;=Dokumentationshilfe!$Z$746,2+(Dokumentationshilfe!$T635-Dokumentationshilfe!$X$746)/ABS(Dokumentationshilfe!$Z$746-Dokumentationshilfe!$X$746),IF(Dokumentationshilfe!$T635&lt;=Dokumentationshilfe!$AB$746,3+(Dokumentationshilfe!$T635-Dokumentationshilfe!$Z$746)/ABS(Dokumentationshilfe!$AB$746-Dokumentationshilfe!$Z$746),IF(Dokumentationshilfe!$T635&lt;=Dokumentationshilfe!$AD$746,4+(Dokumentationshilfe!$T635-Dokumentationshilfe!$AB$746)/ABS(Dokumentationshilfe!$AD$746-Dokumentationshilfe!$AB$746),IF(Dokumentationshilfe!$T635&lt;=Dokumentationshilfe!$AF$746,5+(Dokumentationshilfe!$T635-Dokumentationshilfe!$AD$746)/ABS(Dokumentationshilfe!$AF$746-Dokumentationshilfe!$AD$746),IF(Dokumentationshilfe!$T635&lt;=Dokumentationshilfe!$AH$746,6+(Dokumentationshilfe!$T635-Dokumentationshilfe!$AF$746)/ABS(Dokumentationshilfe!$AH$746-Dokumentationshilfe!$AF$746),7.1))))))))</f>
        <v>#N/A</v>
      </c>
      <c r="Q35" s="220"/>
      <c r="R35" s="220"/>
      <c r="S35" s="220"/>
      <c r="T35" s="220"/>
      <c r="U35" s="220"/>
      <c r="V35" s="62"/>
      <c r="W35" s="62"/>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229</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6" t="s">
        <v>250</v>
      </c>
      <c r="AB38" t="s">
        <v>44</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6" t="s">
        <v>251</v>
      </c>
      <c r="AB39" t="s">
        <v>44</v>
      </c>
      <c r="AC39" t="s">
        <v>230</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6" t="s">
        <v>252</v>
      </c>
      <c r="AB40" t="s">
        <v>44</v>
      </c>
      <c r="AC40" t="s">
        <v>231</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6" t="s">
        <v>253</v>
      </c>
      <c r="AB41" t="s">
        <v>44</v>
      </c>
      <c r="AC41" t="s">
        <v>232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44</v>
      </c>
      <c r="AC42" t="s">
        <v>233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6" t="s">
        <v>259</v>
      </c>
      <c r="AB43" t="s">
        <v>44</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6" t="s">
        <v>258</v>
      </c>
      <c r="AB44" t="s">
        <v>44</v>
      </c>
      <c r="AC44" t="s">
        <v>234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229</v>
      </c>
      <c r="AC46" t="s">
        <v>228</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229</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229</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229</v>
      </c>
      <c r="AC49" t="s">
        <v>229</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229</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229</v>
      </c>
      <c r="AC51" t="s">
        <v>230</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229</v>
      </c>
      <c r="AC52" t="s">
        <v>231</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229</v>
      </c>
      <c r="AC53" t="s">
        <v>232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229</v>
      </c>
      <c r="AC54" t="s">
        <v>233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229</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229</v>
      </c>
      <c r="AC56" t="s">
        <v>234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228</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60</v>
      </c>
      <c r="AD59">
        <v>1.0000000000000001E-9</v>
      </c>
    </row>
    <row r="60" spans="3:30" ht="13.5" thickBot="1" x14ac:dyDescent="0.25">
      <c r="AB60" t="s">
        <v>159</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159</v>
      </c>
      <c r="AC61" t="s">
        <v>229</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635="",NA(),IF(Dokumentationshilfe!$AL635&lt;Dokumentationshilfe!$AN$746,0.9,IF(Dokumentationshilfe!$AL635&lt;=Dokumentationshilfe!$AP$746,1+(Dokumentationshilfe!$AL635-Dokumentationshilfe!$AN$746)/ABS(Dokumentationshilfe!$AP$746-Dokumentationshilfe!$AN$746),IF(Dokumentationshilfe!$AL635&lt;=Dokumentationshilfe!$AR$746,2+(Dokumentationshilfe!$AL635-Dokumentationshilfe!$AP$746)/ABS(Dokumentationshilfe!$AR$746-Dokumentationshilfe!$AP$746),IF(Dokumentationshilfe!$AL635&lt;=Dokumentationshilfe!$AT$746,3+(Dokumentationshilfe!$AL635-Dokumentationshilfe!$AR$746)/ABS(Dokumentationshilfe!$AT$746-Dokumentationshilfe!$AR$746),IF(Dokumentationshilfe!$AL635&lt;=Dokumentationshilfe!$AV$746,4+(Dokumentationshilfe!$AL635-Dokumentationshilfe!$AT$746)/ABS(Dokumentationshilfe!$AV$746-Dokumentationshilfe!$AT$746),IF(Dokumentationshilfe!$AL635&lt;=Dokumentationshilfe!$AX$746,5+(Dokumentationshilfe!$AL635-Dokumentationshilfe!$AV$746)/ABS(Dokumentationshilfe!$AX$746-Dokumentationshilfe!$AV$746),IF(Dokumentationshilfe!$AL635&lt;=Dokumentationshilfe!$AZ$746,6+(Dokumentationshilfe!$AL635-Dokumentationshilfe!$AX$746)/ABS(Dokumentationshilfe!$AZ$746-Dokumentationshilfe!$AX$746),7.1))))))))</f>
        <v>#N/A</v>
      </c>
      <c r="AB63" t="s">
        <v>159</v>
      </c>
      <c r="AC63" t="s">
        <v>230</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231</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232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233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234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230</v>
      </c>
      <c r="AC70" t="s">
        <v>228</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230</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230</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230</v>
      </c>
      <c r="AC73" t="s">
        <v>229</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230</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230</v>
      </c>
      <c r="AC75" t="s">
        <v>230</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230</v>
      </c>
      <c r="AC76" t="s">
        <v>231</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230</v>
      </c>
      <c r="AC77" t="s">
        <v>232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230</v>
      </c>
      <c r="AC78" t="s">
        <v>233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230</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230</v>
      </c>
      <c r="AC80" t="s">
        <v>234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231</v>
      </c>
      <c r="AC82" t="s">
        <v>228</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231</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231</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231</v>
      </c>
      <c r="AC85" t="s">
        <v>229</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231</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231</v>
      </c>
      <c r="AC87" t="s">
        <v>230</v>
      </c>
      <c r="AD87">
        <v>1000000000000000</v>
      </c>
    </row>
    <row r="88" spans="4:30" x14ac:dyDescent="0.2">
      <c r="D88" s="2"/>
      <c r="E88" s="2"/>
      <c r="F88" s="2"/>
      <c r="G88" s="2"/>
      <c r="H88" s="2"/>
      <c r="I88" s="2"/>
      <c r="J88" s="2"/>
      <c r="K88" s="2"/>
      <c r="L88" s="3"/>
      <c r="AB88" t="s">
        <v>231</v>
      </c>
      <c r="AC88" t="s">
        <v>231</v>
      </c>
      <c r="AD88">
        <v>1</v>
      </c>
    </row>
    <row r="89" spans="4:30" x14ac:dyDescent="0.2">
      <c r="D89" t="s">
        <v>10</v>
      </c>
      <c r="E89" t="s">
        <v>18</v>
      </c>
      <c r="F89" s="5" t="s">
        <v>11</v>
      </c>
      <c r="G89" s="5" t="s">
        <v>12</v>
      </c>
      <c r="H89" s="5" t="s">
        <v>13</v>
      </c>
      <c r="I89" s="5" t="s">
        <v>14</v>
      </c>
      <c r="J89" s="5" t="s">
        <v>15</v>
      </c>
      <c r="K89" s="5" t="s">
        <v>16</v>
      </c>
      <c r="L89" s="6" t="s">
        <v>17</v>
      </c>
      <c r="AB89" t="s">
        <v>231</v>
      </c>
      <c r="AC89" t="s">
        <v>232</v>
      </c>
      <c r="AD89">
        <v>1000</v>
      </c>
    </row>
    <row r="90" spans="4:30" x14ac:dyDescent="0.2">
      <c r="L90" s="7"/>
      <c r="AB90" t="s">
        <v>231</v>
      </c>
      <c r="AC90" t="s">
        <v>233</v>
      </c>
      <c r="AD90">
        <v>1000000</v>
      </c>
    </row>
    <row r="91" spans="4:30" x14ac:dyDescent="0.2">
      <c r="D91" s="8">
        <v>1</v>
      </c>
      <c r="E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1" s="8">
        <v>1</v>
      </c>
      <c r="G91" s="8">
        <v>2</v>
      </c>
      <c r="H91" s="8">
        <v>3</v>
      </c>
      <c r="I91" s="8">
        <v>4</v>
      </c>
      <c r="J91" s="8">
        <v>5</v>
      </c>
      <c r="K91" s="8">
        <v>6</v>
      </c>
      <c r="L91" s="9">
        <v>7</v>
      </c>
      <c r="AB91" t="s">
        <v>231</v>
      </c>
      <c r="AC91" t="s">
        <v>96</v>
      </c>
      <c r="AD91">
        <v>1000000000</v>
      </c>
    </row>
    <row r="92" spans="4:30" x14ac:dyDescent="0.2">
      <c r="D92" s="8">
        <v>2</v>
      </c>
      <c r="E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2" s="8">
        <v>1</v>
      </c>
      <c r="G92" s="8">
        <v>2</v>
      </c>
      <c r="H92" s="8">
        <v>3</v>
      </c>
      <c r="I92" s="8">
        <v>4</v>
      </c>
      <c r="J92" s="8">
        <v>5</v>
      </c>
      <c r="K92" s="8">
        <v>6</v>
      </c>
      <c r="L92" s="9">
        <v>7</v>
      </c>
      <c r="AB92" t="s">
        <v>231</v>
      </c>
      <c r="AC92" t="s">
        <v>234</v>
      </c>
      <c r="AD92">
        <v>1000000000000</v>
      </c>
    </row>
    <row r="93" spans="4:30" x14ac:dyDescent="0.2">
      <c r="D93" s="8">
        <v>3</v>
      </c>
      <c r="E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3" s="8">
        <v>1</v>
      </c>
      <c r="G93" s="8">
        <v>2</v>
      </c>
      <c r="H93" s="8">
        <v>3</v>
      </c>
      <c r="I93" s="8">
        <v>4</v>
      </c>
      <c r="J93" s="8">
        <v>5</v>
      </c>
      <c r="K93" s="8">
        <v>6</v>
      </c>
      <c r="L93" s="9">
        <v>7</v>
      </c>
    </row>
    <row r="94" spans="4:30" x14ac:dyDescent="0.2">
      <c r="D94" s="8">
        <v>4</v>
      </c>
      <c r="E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4" s="8">
        <v>1</v>
      </c>
      <c r="G94" s="8">
        <v>2</v>
      </c>
      <c r="H94" s="8">
        <v>3</v>
      </c>
      <c r="I94" s="8">
        <v>4</v>
      </c>
      <c r="J94" s="8">
        <v>5</v>
      </c>
      <c r="K94" s="8">
        <v>6</v>
      </c>
      <c r="L94" s="9">
        <v>7</v>
      </c>
      <c r="AB94" t="s">
        <v>232</v>
      </c>
      <c r="AC94" t="s">
        <v>228</v>
      </c>
      <c r="AD94">
        <v>1E-3</v>
      </c>
    </row>
    <row r="95" spans="4:30" x14ac:dyDescent="0.2">
      <c r="D95" s="8">
        <v>5</v>
      </c>
      <c r="E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5" s="8">
        <v>1</v>
      </c>
      <c r="G95" s="8">
        <v>2</v>
      </c>
      <c r="H95" s="8">
        <v>3</v>
      </c>
      <c r="I95" s="8">
        <v>4</v>
      </c>
      <c r="J95" s="8">
        <v>5</v>
      </c>
      <c r="K95" s="8">
        <v>6</v>
      </c>
      <c r="L95" s="9">
        <v>7</v>
      </c>
      <c r="AB95" t="s">
        <v>232</v>
      </c>
      <c r="AC95" t="s">
        <v>60</v>
      </c>
      <c r="AD95">
        <v>1</v>
      </c>
    </row>
    <row r="96" spans="4:30" x14ac:dyDescent="0.2">
      <c r="D96" s="8">
        <v>6</v>
      </c>
      <c r="E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6" s="8">
        <v>1</v>
      </c>
      <c r="G96" s="8">
        <v>2</v>
      </c>
      <c r="H96" s="8">
        <v>3</v>
      </c>
      <c r="I96" s="8">
        <v>4</v>
      </c>
      <c r="J96" s="8">
        <v>5</v>
      </c>
      <c r="K96" s="8">
        <v>6</v>
      </c>
      <c r="L96" s="9">
        <v>7</v>
      </c>
      <c r="AB96" t="s">
        <v>232</v>
      </c>
      <c r="AC96" t="s">
        <v>44</v>
      </c>
      <c r="AD96">
        <v>1000</v>
      </c>
    </row>
    <row r="97" spans="4:30" x14ac:dyDescent="0.2">
      <c r="D97" s="8">
        <v>7</v>
      </c>
      <c r="E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7" s="8">
        <v>1</v>
      </c>
      <c r="G97" s="8">
        <v>2</v>
      </c>
      <c r="H97" s="8">
        <v>3</v>
      </c>
      <c r="I97" s="8">
        <v>4</v>
      </c>
      <c r="J97" s="8">
        <v>5</v>
      </c>
      <c r="K97" s="8">
        <v>6</v>
      </c>
      <c r="L97" s="9">
        <v>7</v>
      </c>
      <c r="AB97" t="s">
        <v>232</v>
      </c>
      <c r="AC97" t="s">
        <v>229</v>
      </c>
      <c r="AD97">
        <v>1000000</v>
      </c>
    </row>
    <row r="98" spans="4:30" x14ac:dyDescent="0.2">
      <c r="D98" s="8">
        <v>8</v>
      </c>
      <c r="E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8" s="8">
        <v>1</v>
      </c>
      <c r="G98" s="8">
        <v>2</v>
      </c>
      <c r="H98" s="8">
        <v>3</v>
      </c>
      <c r="I98" s="8">
        <v>4</v>
      </c>
      <c r="J98" s="8">
        <v>5</v>
      </c>
      <c r="K98" s="8">
        <v>6</v>
      </c>
      <c r="L98" s="9">
        <v>7</v>
      </c>
      <c r="AB98" t="s">
        <v>232</v>
      </c>
      <c r="AC98" t="s">
        <v>159</v>
      </c>
      <c r="AD98">
        <v>1000000000</v>
      </c>
    </row>
    <row r="99" spans="4:30" x14ac:dyDescent="0.2">
      <c r="D99" s="8">
        <v>9</v>
      </c>
      <c r="E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9" s="8">
        <v>1</v>
      </c>
      <c r="G99" s="8">
        <v>2</v>
      </c>
      <c r="H99" s="8">
        <v>3</v>
      </c>
      <c r="I99" s="8">
        <v>4</v>
      </c>
      <c r="J99" s="8">
        <v>5</v>
      </c>
      <c r="K99" s="8">
        <v>6</v>
      </c>
      <c r="L99" s="9">
        <v>7</v>
      </c>
      <c r="AB99" t="s">
        <v>232</v>
      </c>
      <c r="AC99" t="s">
        <v>230</v>
      </c>
      <c r="AD99">
        <v>1000000000000</v>
      </c>
    </row>
    <row r="100" spans="4:30" x14ac:dyDescent="0.2">
      <c r="D100" s="8">
        <v>10</v>
      </c>
      <c r="E1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0" s="8">
        <v>1</v>
      </c>
      <c r="G100" s="8">
        <v>2</v>
      </c>
      <c r="H100" s="8">
        <v>3</v>
      </c>
      <c r="I100" s="8">
        <v>4</v>
      </c>
      <c r="J100" s="8">
        <v>5</v>
      </c>
      <c r="K100" s="8">
        <v>6</v>
      </c>
      <c r="L100" s="9">
        <v>7</v>
      </c>
      <c r="AB100" t="s">
        <v>232</v>
      </c>
      <c r="AC100" t="s">
        <v>231</v>
      </c>
      <c r="AD100">
        <v>1E-3</v>
      </c>
    </row>
    <row r="101" spans="4:30" x14ac:dyDescent="0.2">
      <c r="D101" s="8">
        <v>11</v>
      </c>
      <c r="E1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1" s="8">
        <v>1</v>
      </c>
      <c r="G101" s="8">
        <v>2</v>
      </c>
      <c r="H101" s="8">
        <v>3</v>
      </c>
      <c r="I101" s="8">
        <v>4</v>
      </c>
      <c r="J101" s="8">
        <v>5</v>
      </c>
      <c r="K101" s="8">
        <v>6</v>
      </c>
      <c r="L101" s="9">
        <v>7</v>
      </c>
      <c r="N101" t="s">
        <v>23</v>
      </c>
      <c r="AB101" t="s">
        <v>232</v>
      </c>
      <c r="AC101" t="s">
        <v>232</v>
      </c>
      <c r="AD101">
        <v>1</v>
      </c>
    </row>
    <row r="102" spans="4:30" x14ac:dyDescent="0.2">
      <c r="D102" s="8">
        <v>12</v>
      </c>
      <c r="E1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2" s="8">
        <v>1</v>
      </c>
      <c r="G102" s="8">
        <v>2</v>
      </c>
      <c r="H102" s="8">
        <v>3</v>
      </c>
      <c r="I102" s="8">
        <v>4</v>
      </c>
      <c r="J102" s="8">
        <v>5</v>
      </c>
      <c r="K102" s="8">
        <v>6</v>
      </c>
      <c r="L102" s="9">
        <v>7</v>
      </c>
      <c r="N102" t="s">
        <v>205</v>
      </c>
      <c r="AB102" t="s">
        <v>232</v>
      </c>
      <c r="AC102" t="s">
        <v>233</v>
      </c>
      <c r="AD102">
        <v>1000</v>
      </c>
    </row>
    <row r="103" spans="4:30" x14ac:dyDescent="0.2">
      <c r="D103" s="8">
        <v>13</v>
      </c>
      <c r="E1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3" s="8">
        <v>1</v>
      </c>
      <c r="G103" s="8">
        <v>2</v>
      </c>
      <c r="H103" s="8">
        <v>3</v>
      </c>
      <c r="I103" s="8">
        <v>4</v>
      </c>
      <c r="J103" s="8">
        <v>5</v>
      </c>
      <c r="K103" s="8">
        <v>6</v>
      </c>
      <c r="L103" s="9">
        <v>7</v>
      </c>
      <c r="N103" t="s">
        <v>204</v>
      </c>
      <c r="AB103" t="s">
        <v>232</v>
      </c>
      <c r="AC103" t="s">
        <v>96</v>
      </c>
      <c r="AD103">
        <v>1000000</v>
      </c>
    </row>
    <row r="104" spans="4:30" x14ac:dyDescent="0.2">
      <c r="D104" s="8">
        <v>14</v>
      </c>
      <c r="E1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4" s="8">
        <v>1</v>
      </c>
      <c r="G104" s="8">
        <v>2</v>
      </c>
      <c r="H104" s="8">
        <v>3</v>
      </c>
      <c r="I104" s="8">
        <v>4</v>
      </c>
      <c r="J104" s="8">
        <v>5</v>
      </c>
      <c r="K104" s="8">
        <v>6</v>
      </c>
      <c r="L104" s="9">
        <v>7</v>
      </c>
      <c r="AB104" t="s">
        <v>232</v>
      </c>
      <c r="AC104" t="s">
        <v>234</v>
      </c>
      <c r="AD104">
        <v>1000000000</v>
      </c>
    </row>
    <row r="105" spans="4:30" x14ac:dyDescent="0.2">
      <c r="D105" s="8">
        <v>15</v>
      </c>
      <c r="E1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5" s="8">
        <v>1</v>
      </c>
      <c r="G105" s="8">
        <v>2</v>
      </c>
      <c r="H105" s="8">
        <v>3</v>
      </c>
      <c r="I105" s="8">
        <v>4</v>
      </c>
      <c r="J105" s="8">
        <v>5</v>
      </c>
      <c r="K105" s="8">
        <v>6</v>
      </c>
      <c r="L105" s="9">
        <v>7</v>
      </c>
    </row>
    <row r="106" spans="4:30" x14ac:dyDescent="0.2">
      <c r="D106" s="8">
        <v>16</v>
      </c>
      <c r="E1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6" s="8">
        <v>1</v>
      </c>
      <c r="G106" s="8">
        <v>2</v>
      </c>
      <c r="H106" s="8">
        <v>3</v>
      </c>
      <c r="I106" s="8">
        <v>4</v>
      </c>
      <c r="J106" s="8">
        <v>5</v>
      </c>
      <c r="K106" s="8">
        <v>6</v>
      </c>
      <c r="L106" s="9">
        <v>7</v>
      </c>
      <c r="AB106" t="s">
        <v>233</v>
      </c>
      <c r="AC106" t="s">
        <v>228</v>
      </c>
      <c r="AD106">
        <v>9.9999999999999995E-7</v>
      </c>
    </row>
    <row r="107" spans="4:30" x14ac:dyDescent="0.2">
      <c r="D107" s="8">
        <v>17</v>
      </c>
      <c r="E1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7" s="8">
        <v>1</v>
      </c>
      <c r="G107" s="8">
        <v>2</v>
      </c>
      <c r="H107" s="8">
        <v>3</v>
      </c>
      <c r="I107" s="8">
        <v>4</v>
      </c>
      <c r="J107" s="8">
        <v>5</v>
      </c>
      <c r="K107" s="8">
        <v>6</v>
      </c>
      <c r="L107" s="9">
        <v>7</v>
      </c>
      <c r="AB107" t="s">
        <v>233</v>
      </c>
      <c r="AC107" t="s">
        <v>60</v>
      </c>
      <c r="AD107">
        <v>1E-3</v>
      </c>
    </row>
    <row r="108" spans="4:30" x14ac:dyDescent="0.2">
      <c r="D108" s="8">
        <v>18</v>
      </c>
      <c r="E1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8" s="8">
        <v>1</v>
      </c>
      <c r="G108" s="8">
        <v>2</v>
      </c>
      <c r="H108" s="8">
        <v>3</v>
      </c>
      <c r="I108" s="8">
        <v>4</v>
      </c>
      <c r="J108" s="8">
        <v>5</v>
      </c>
      <c r="K108" s="8">
        <v>6</v>
      </c>
      <c r="L108" s="9">
        <v>7</v>
      </c>
      <c r="AB108" t="s">
        <v>233</v>
      </c>
      <c r="AC108" t="s">
        <v>44</v>
      </c>
      <c r="AD108">
        <v>1</v>
      </c>
    </row>
    <row r="109" spans="4:30" x14ac:dyDescent="0.2">
      <c r="D109" s="8">
        <v>19</v>
      </c>
      <c r="E1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9" s="8">
        <v>1</v>
      </c>
      <c r="G109" s="8">
        <v>2</v>
      </c>
      <c r="H109" s="8">
        <v>3</v>
      </c>
      <c r="I109" s="8">
        <v>4</v>
      </c>
      <c r="J109" s="8">
        <v>5</v>
      </c>
      <c r="K109" s="8">
        <v>6</v>
      </c>
      <c r="L109" s="9">
        <v>7</v>
      </c>
      <c r="AB109" t="s">
        <v>233</v>
      </c>
      <c r="AC109" t="s">
        <v>229</v>
      </c>
      <c r="AD109">
        <v>1000</v>
      </c>
    </row>
    <row r="110" spans="4:30" x14ac:dyDescent="0.2">
      <c r="D110" s="8">
        <v>20</v>
      </c>
      <c r="E1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0" s="8">
        <v>1</v>
      </c>
      <c r="G110" s="8">
        <v>2</v>
      </c>
      <c r="H110" s="8">
        <v>3</v>
      </c>
      <c r="I110" s="8">
        <v>4</v>
      </c>
      <c r="J110" s="8">
        <v>5</v>
      </c>
      <c r="K110" s="8">
        <v>6</v>
      </c>
      <c r="L110" s="9">
        <v>7</v>
      </c>
      <c r="AB110" t="s">
        <v>233</v>
      </c>
      <c r="AC110" t="s">
        <v>159</v>
      </c>
      <c r="AD110">
        <v>1000000</v>
      </c>
    </row>
    <row r="111" spans="4:30" x14ac:dyDescent="0.2">
      <c r="D111" s="8">
        <v>21</v>
      </c>
      <c r="E1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1" s="8">
        <v>1</v>
      </c>
      <c r="G111" s="8">
        <v>2</v>
      </c>
      <c r="H111" s="8">
        <v>3</v>
      </c>
      <c r="I111" s="8">
        <v>4</v>
      </c>
      <c r="J111" s="8">
        <v>5</v>
      </c>
      <c r="K111" s="8">
        <v>6</v>
      </c>
      <c r="L111" s="9">
        <v>7</v>
      </c>
      <c r="AB111" t="s">
        <v>233</v>
      </c>
      <c r="AC111" t="s">
        <v>230</v>
      </c>
      <c r="AD111">
        <v>1000000000</v>
      </c>
    </row>
    <row r="112" spans="4:30" x14ac:dyDescent="0.2">
      <c r="D112" s="8">
        <v>22</v>
      </c>
      <c r="E1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2" s="8">
        <v>1</v>
      </c>
      <c r="G112" s="8">
        <v>2</v>
      </c>
      <c r="H112" s="8">
        <v>3</v>
      </c>
      <c r="I112" s="8">
        <v>4</v>
      </c>
      <c r="J112" s="8">
        <v>5</v>
      </c>
      <c r="K112" s="8">
        <v>6</v>
      </c>
      <c r="L112" s="9">
        <v>7</v>
      </c>
      <c r="AB112" t="s">
        <v>233</v>
      </c>
      <c r="AC112" t="s">
        <v>231</v>
      </c>
      <c r="AD112">
        <v>9.9999999999999995E-7</v>
      </c>
    </row>
    <row r="113" spans="4:30" x14ac:dyDescent="0.2">
      <c r="D113" s="8">
        <v>23</v>
      </c>
      <c r="E1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3" s="8">
        <v>1</v>
      </c>
      <c r="G113" s="8">
        <v>2</v>
      </c>
      <c r="H113" s="8">
        <v>3</v>
      </c>
      <c r="I113" s="8">
        <v>4</v>
      </c>
      <c r="J113" s="8">
        <v>5</v>
      </c>
      <c r="K113" s="8">
        <v>6</v>
      </c>
      <c r="L113" s="9">
        <v>7</v>
      </c>
      <c r="AB113" t="s">
        <v>233</v>
      </c>
      <c r="AC113" t="s">
        <v>232</v>
      </c>
      <c r="AD113">
        <v>1E-3</v>
      </c>
    </row>
    <row r="114" spans="4:30" x14ac:dyDescent="0.2">
      <c r="D114" s="8">
        <v>24</v>
      </c>
      <c r="E1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4" s="8">
        <v>1</v>
      </c>
      <c r="G114" s="8">
        <v>2</v>
      </c>
      <c r="H114" s="8">
        <v>3</v>
      </c>
      <c r="I114" s="8">
        <v>4</v>
      </c>
      <c r="J114" s="8">
        <v>5</v>
      </c>
      <c r="K114" s="8">
        <v>6</v>
      </c>
      <c r="L114" s="9">
        <v>7</v>
      </c>
      <c r="AB114" t="s">
        <v>233</v>
      </c>
      <c r="AC114" t="s">
        <v>233</v>
      </c>
      <c r="AD114">
        <v>1</v>
      </c>
    </row>
    <row r="115" spans="4:30" ht="13.5" thickBot="1" x14ac:dyDescent="0.25">
      <c r="D115" s="11">
        <v>25</v>
      </c>
      <c r="E1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5" s="11">
        <v>1</v>
      </c>
      <c r="G115" s="11">
        <v>2</v>
      </c>
      <c r="H115" s="11">
        <v>3</v>
      </c>
      <c r="I115" s="11">
        <v>4</v>
      </c>
      <c r="J115" s="11">
        <v>5</v>
      </c>
      <c r="K115" s="11">
        <v>6</v>
      </c>
      <c r="L115" s="12">
        <v>7</v>
      </c>
      <c r="AB115" t="s">
        <v>233</v>
      </c>
      <c r="AC115" t="s">
        <v>96</v>
      </c>
      <c r="AD115">
        <v>1000</v>
      </c>
    </row>
    <row r="116" spans="4:30" ht="13.5" thickBot="1" x14ac:dyDescent="0.25">
      <c r="AB116" t="s">
        <v>233</v>
      </c>
      <c r="AC116" t="s">
        <v>234</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205</v>
      </c>
      <c r="AB118" t="s">
        <v>96</v>
      </c>
      <c r="AC118" t="s">
        <v>228</v>
      </c>
      <c r="AD118">
        <v>1.0000000000000001E-9</v>
      </c>
    </row>
    <row r="119" spans="4:30" x14ac:dyDescent="0.2">
      <c r="D119" s="8">
        <v>1</v>
      </c>
      <c r="E1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9" s="8">
        <v>1</v>
      </c>
      <c r="G119" s="8">
        <v>2</v>
      </c>
      <c r="H119" s="8">
        <v>3</v>
      </c>
      <c r="I119" s="8">
        <v>4</v>
      </c>
      <c r="J119" s="8">
        <v>5</v>
      </c>
      <c r="K119" s="8">
        <v>6</v>
      </c>
      <c r="L119" s="9">
        <v>7</v>
      </c>
      <c r="N119" t="s">
        <v>205</v>
      </c>
      <c r="AB119" t="s">
        <v>96</v>
      </c>
      <c r="AC119" t="s">
        <v>60</v>
      </c>
      <c r="AD119">
        <v>9.9999999999999995E-7</v>
      </c>
    </row>
    <row r="120" spans="4:30" x14ac:dyDescent="0.2">
      <c r="D120" s="8">
        <v>2</v>
      </c>
      <c r="E1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0" s="8">
        <v>1</v>
      </c>
      <c r="G120" s="8">
        <v>2</v>
      </c>
      <c r="H120" s="8">
        <v>3</v>
      </c>
      <c r="I120" s="8">
        <v>4</v>
      </c>
      <c r="J120" s="8">
        <v>5</v>
      </c>
      <c r="K120" s="8">
        <v>6</v>
      </c>
      <c r="L120" s="9">
        <v>7</v>
      </c>
      <c r="AB120" t="s">
        <v>96</v>
      </c>
      <c r="AC120" t="s">
        <v>44</v>
      </c>
      <c r="AD120">
        <v>1E-3</v>
      </c>
    </row>
    <row r="121" spans="4:30" x14ac:dyDescent="0.2">
      <c r="D121" s="8">
        <v>3</v>
      </c>
      <c r="E1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1" s="8">
        <v>1</v>
      </c>
      <c r="G121" s="8">
        <v>2</v>
      </c>
      <c r="H121" s="8">
        <v>3</v>
      </c>
      <c r="I121" s="8">
        <v>4</v>
      </c>
      <c r="J121" s="8">
        <v>5</v>
      </c>
      <c r="K121" s="8">
        <v>6</v>
      </c>
      <c r="L121" s="9">
        <v>7</v>
      </c>
      <c r="AB121" t="s">
        <v>96</v>
      </c>
      <c r="AC121" t="s">
        <v>229</v>
      </c>
      <c r="AD121">
        <v>1</v>
      </c>
    </row>
    <row r="122" spans="4:30" x14ac:dyDescent="0.2">
      <c r="D122" s="8">
        <v>4</v>
      </c>
      <c r="E1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2" s="8">
        <v>1</v>
      </c>
      <c r="G122" s="8">
        <v>2</v>
      </c>
      <c r="H122" s="8">
        <v>3</v>
      </c>
      <c r="I122" s="8">
        <v>4</v>
      </c>
      <c r="J122" s="8">
        <v>5</v>
      </c>
      <c r="K122" s="8">
        <v>6</v>
      </c>
      <c r="L122" s="9">
        <v>7</v>
      </c>
      <c r="AB122" t="s">
        <v>96</v>
      </c>
      <c r="AC122" t="s">
        <v>159</v>
      </c>
      <c r="AD122">
        <v>1000</v>
      </c>
    </row>
    <row r="123" spans="4:30" x14ac:dyDescent="0.2">
      <c r="D123" s="8">
        <v>5</v>
      </c>
      <c r="E1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3" s="8">
        <v>1</v>
      </c>
      <c r="G123" s="8">
        <v>2</v>
      </c>
      <c r="H123" s="8">
        <v>3</v>
      </c>
      <c r="I123" s="8">
        <v>4</v>
      </c>
      <c r="J123" s="8">
        <v>5</v>
      </c>
      <c r="K123" s="8">
        <v>6</v>
      </c>
      <c r="L123" s="9">
        <v>7</v>
      </c>
      <c r="AB123" t="s">
        <v>96</v>
      </c>
      <c r="AC123" t="s">
        <v>230</v>
      </c>
      <c r="AD123">
        <v>1000000</v>
      </c>
    </row>
    <row r="124" spans="4:30" x14ac:dyDescent="0.2">
      <c r="D124" s="8">
        <v>6</v>
      </c>
      <c r="E1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4" s="8">
        <v>1</v>
      </c>
      <c r="G124" s="8">
        <v>2</v>
      </c>
      <c r="H124" s="8">
        <v>3</v>
      </c>
      <c r="I124" s="8">
        <v>4</v>
      </c>
      <c r="J124" s="8">
        <v>5</v>
      </c>
      <c r="K124" s="8">
        <v>6</v>
      </c>
      <c r="L124" s="9">
        <v>7</v>
      </c>
      <c r="AB124" t="s">
        <v>96</v>
      </c>
      <c r="AC124" t="s">
        <v>231</v>
      </c>
      <c r="AD124">
        <v>1.0000000000000001E-9</v>
      </c>
    </row>
    <row r="125" spans="4:30" x14ac:dyDescent="0.2">
      <c r="D125" s="8">
        <v>7</v>
      </c>
      <c r="E1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5" s="8">
        <v>1</v>
      </c>
      <c r="G125" s="8">
        <v>2</v>
      </c>
      <c r="H125" s="8">
        <v>3</v>
      </c>
      <c r="I125" s="8">
        <v>4</v>
      </c>
      <c r="J125" s="8">
        <v>5</v>
      </c>
      <c r="K125" s="8">
        <v>6</v>
      </c>
      <c r="L125" s="9">
        <v>7</v>
      </c>
      <c r="AB125" t="s">
        <v>96</v>
      </c>
      <c r="AC125" t="s">
        <v>232</v>
      </c>
      <c r="AD125">
        <v>9.9999999999999995E-7</v>
      </c>
    </row>
    <row r="126" spans="4:30" x14ac:dyDescent="0.2">
      <c r="D126" s="8">
        <v>8</v>
      </c>
      <c r="E1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6" s="8">
        <v>1</v>
      </c>
      <c r="G126" s="8">
        <v>2</v>
      </c>
      <c r="H126" s="8">
        <v>3</v>
      </c>
      <c r="I126" s="8">
        <v>4</v>
      </c>
      <c r="J126" s="8">
        <v>5</v>
      </c>
      <c r="K126" s="8">
        <v>6</v>
      </c>
      <c r="L126" s="9">
        <v>7</v>
      </c>
      <c r="AB126" t="s">
        <v>96</v>
      </c>
      <c r="AC126" t="s">
        <v>233</v>
      </c>
      <c r="AD126">
        <v>1E-3</v>
      </c>
    </row>
    <row r="127" spans="4:30" x14ac:dyDescent="0.2">
      <c r="D127" s="8">
        <v>9</v>
      </c>
      <c r="E1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7" s="8">
        <v>1</v>
      </c>
      <c r="G127" s="8">
        <v>2</v>
      </c>
      <c r="H127" s="8">
        <v>3</v>
      </c>
      <c r="I127" s="8">
        <v>4</v>
      </c>
      <c r="J127" s="8">
        <v>5</v>
      </c>
      <c r="K127" s="8">
        <v>6</v>
      </c>
      <c r="L127" s="9">
        <v>7</v>
      </c>
      <c r="AB127" t="s">
        <v>96</v>
      </c>
      <c r="AC127" t="s">
        <v>96</v>
      </c>
      <c r="AD127">
        <v>1</v>
      </c>
    </row>
    <row r="128" spans="4:30" x14ac:dyDescent="0.2">
      <c r="D128" s="8">
        <v>10</v>
      </c>
      <c r="E1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8" s="8">
        <v>1</v>
      </c>
      <c r="G128" s="8">
        <v>2</v>
      </c>
      <c r="H128" s="8">
        <v>3</v>
      </c>
      <c r="I128" s="8">
        <v>4</v>
      </c>
      <c r="J128" s="8">
        <v>5</v>
      </c>
      <c r="K128" s="8">
        <v>6</v>
      </c>
      <c r="L128" s="9">
        <v>7</v>
      </c>
      <c r="AB128" t="s">
        <v>96</v>
      </c>
      <c r="AC128" t="s">
        <v>234</v>
      </c>
      <c r="AD128">
        <v>1000</v>
      </c>
    </row>
    <row r="129" spans="4:30" x14ac:dyDescent="0.2">
      <c r="D129" s="8">
        <v>11</v>
      </c>
      <c r="E1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9" s="8">
        <v>1</v>
      </c>
      <c r="G129" s="8">
        <v>2</v>
      </c>
      <c r="H129" s="8">
        <v>3</v>
      </c>
      <c r="I129" s="8">
        <v>4</v>
      </c>
      <c r="J129" s="8">
        <v>5</v>
      </c>
      <c r="K129" s="8">
        <v>6</v>
      </c>
      <c r="L129" s="9">
        <v>7</v>
      </c>
    </row>
    <row r="130" spans="4:30" x14ac:dyDescent="0.2">
      <c r="D130" s="8">
        <v>12</v>
      </c>
      <c r="E1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0" s="8">
        <v>1</v>
      </c>
      <c r="G130" s="8">
        <v>2</v>
      </c>
      <c r="H130" s="8">
        <v>3</v>
      </c>
      <c r="I130" s="8">
        <v>4</v>
      </c>
      <c r="J130" s="8">
        <v>5</v>
      </c>
      <c r="K130" s="8">
        <v>6</v>
      </c>
      <c r="L130" s="9">
        <v>7</v>
      </c>
      <c r="AB130" t="s">
        <v>234</v>
      </c>
      <c r="AC130" t="s">
        <v>228</v>
      </c>
      <c r="AD130">
        <v>9.9999999999999998E-13</v>
      </c>
    </row>
    <row r="131" spans="4:30" x14ac:dyDescent="0.2">
      <c r="D131" s="8">
        <v>13</v>
      </c>
      <c r="E1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1" s="8">
        <v>1</v>
      </c>
      <c r="G131" s="8">
        <v>2</v>
      </c>
      <c r="H131" s="8">
        <v>3</v>
      </c>
      <c r="I131" s="8">
        <v>4</v>
      </c>
      <c r="J131" s="8">
        <v>5</v>
      </c>
      <c r="K131" s="8">
        <v>6</v>
      </c>
      <c r="L131" s="9">
        <v>7</v>
      </c>
      <c r="AB131" t="s">
        <v>234</v>
      </c>
      <c r="AC131" t="s">
        <v>60</v>
      </c>
      <c r="AD131">
        <v>1.0000000000000001E-9</v>
      </c>
    </row>
    <row r="132" spans="4:30" x14ac:dyDescent="0.2">
      <c r="D132" s="8">
        <v>14</v>
      </c>
      <c r="E1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2" s="8">
        <v>1</v>
      </c>
      <c r="G132" s="8">
        <v>2</v>
      </c>
      <c r="H132" s="8">
        <v>3</v>
      </c>
      <c r="I132" s="8">
        <v>4</v>
      </c>
      <c r="J132" s="8">
        <v>5</v>
      </c>
      <c r="K132" s="8">
        <v>6</v>
      </c>
      <c r="L132" s="9">
        <v>7</v>
      </c>
      <c r="AB132" t="s">
        <v>234</v>
      </c>
      <c r="AC132" t="s">
        <v>44</v>
      </c>
      <c r="AD132">
        <v>9.9999999999999995E-7</v>
      </c>
    </row>
    <row r="133" spans="4:30" x14ac:dyDescent="0.2">
      <c r="D133" s="8">
        <v>15</v>
      </c>
      <c r="E1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3" s="8">
        <v>1</v>
      </c>
      <c r="G133" s="8">
        <v>2</v>
      </c>
      <c r="H133" s="8">
        <v>3</v>
      </c>
      <c r="I133" s="8">
        <v>4</v>
      </c>
      <c r="J133" s="8">
        <v>5</v>
      </c>
      <c r="K133" s="8">
        <v>6</v>
      </c>
      <c r="L133" s="9">
        <v>7</v>
      </c>
      <c r="AB133" t="s">
        <v>234</v>
      </c>
      <c r="AC133" t="s">
        <v>229</v>
      </c>
      <c r="AD133">
        <v>1E-3</v>
      </c>
    </row>
    <row r="134" spans="4:30" x14ac:dyDescent="0.2">
      <c r="D134" s="8">
        <v>16</v>
      </c>
      <c r="E1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4" s="8">
        <v>1</v>
      </c>
      <c r="G134" s="8">
        <v>2</v>
      </c>
      <c r="H134" s="8">
        <v>3</v>
      </c>
      <c r="I134" s="8">
        <v>4</v>
      </c>
      <c r="J134" s="8">
        <v>5</v>
      </c>
      <c r="K134" s="8">
        <v>6</v>
      </c>
      <c r="L134" s="9">
        <v>7</v>
      </c>
      <c r="AB134" t="s">
        <v>234</v>
      </c>
      <c r="AC134" t="s">
        <v>159</v>
      </c>
      <c r="AD134">
        <v>1</v>
      </c>
    </row>
    <row r="135" spans="4:30" x14ac:dyDescent="0.2">
      <c r="D135" s="8">
        <v>17</v>
      </c>
      <c r="E1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5" s="8">
        <v>1</v>
      </c>
      <c r="G135" s="8">
        <v>2</v>
      </c>
      <c r="H135" s="8">
        <v>3</v>
      </c>
      <c r="I135" s="8">
        <v>4</v>
      </c>
      <c r="J135" s="8">
        <v>5</v>
      </c>
      <c r="K135" s="8">
        <v>6</v>
      </c>
      <c r="L135" s="9">
        <v>7</v>
      </c>
      <c r="AB135" t="s">
        <v>234</v>
      </c>
      <c r="AC135" t="s">
        <v>230</v>
      </c>
      <c r="AD135">
        <v>1000</v>
      </c>
    </row>
    <row r="136" spans="4:30" x14ac:dyDescent="0.2">
      <c r="D136" s="8">
        <v>18</v>
      </c>
      <c r="E1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6" s="8">
        <v>1</v>
      </c>
      <c r="G136" s="8">
        <v>2</v>
      </c>
      <c r="H136" s="8">
        <v>3</v>
      </c>
      <c r="I136" s="8">
        <v>4</v>
      </c>
      <c r="J136" s="8">
        <v>5</v>
      </c>
      <c r="K136" s="8">
        <v>6</v>
      </c>
      <c r="L136" s="9">
        <v>7</v>
      </c>
      <c r="AB136" t="s">
        <v>234</v>
      </c>
      <c r="AC136" t="s">
        <v>231</v>
      </c>
      <c r="AD136">
        <v>9.9999999999999998E-13</v>
      </c>
    </row>
    <row r="137" spans="4:30" x14ac:dyDescent="0.2">
      <c r="D137" s="8">
        <v>19</v>
      </c>
      <c r="E1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7" s="8">
        <v>1</v>
      </c>
      <c r="G137" s="8">
        <v>2</v>
      </c>
      <c r="H137" s="8">
        <v>3</v>
      </c>
      <c r="I137" s="8">
        <v>4</v>
      </c>
      <c r="J137" s="8">
        <v>5</v>
      </c>
      <c r="K137" s="8">
        <v>6</v>
      </c>
      <c r="L137" s="9">
        <v>7</v>
      </c>
      <c r="AB137" t="s">
        <v>234</v>
      </c>
      <c r="AC137" t="s">
        <v>232</v>
      </c>
      <c r="AD137">
        <v>1.0000000000000001E-9</v>
      </c>
    </row>
    <row r="138" spans="4:30" x14ac:dyDescent="0.2">
      <c r="D138" s="8">
        <v>20</v>
      </c>
      <c r="E1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8" s="8">
        <v>1</v>
      </c>
      <c r="G138" s="8">
        <v>2</v>
      </c>
      <c r="H138" s="8">
        <v>3</v>
      </c>
      <c r="I138" s="8">
        <v>4</v>
      </c>
      <c r="J138" s="8">
        <v>5</v>
      </c>
      <c r="K138" s="8">
        <v>6</v>
      </c>
      <c r="L138" s="9">
        <v>7</v>
      </c>
      <c r="AB138" t="s">
        <v>234</v>
      </c>
      <c r="AC138" t="s">
        <v>233</v>
      </c>
      <c r="AD138">
        <v>9.9999999999999995E-7</v>
      </c>
    </row>
    <row r="139" spans="4:30" x14ac:dyDescent="0.2">
      <c r="D139" s="8">
        <v>21</v>
      </c>
      <c r="E1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9" s="8">
        <v>1</v>
      </c>
      <c r="G139" s="8">
        <v>2</v>
      </c>
      <c r="H139" s="8">
        <v>3</v>
      </c>
      <c r="I139" s="8">
        <v>4</v>
      </c>
      <c r="J139" s="8">
        <v>5</v>
      </c>
      <c r="K139" s="8">
        <v>6</v>
      </c>
      <c r="L139" s="9">
        <v>7</v>
      </c>
      <c r="AB139" t="s">
        <v>234</v>
      </c>
      <c r="AC139" t="s">
        <v>96</v>
      </c>
      <c r="AD139">
        <v>1E-3</v>
      </c>
    </row>
    <row r="140" spans="4:30" x14ac:dyDescent="0.2">
      <c r="D140" s="8">
        <v>22</v>
      </c>
      <c r="E1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0" s="8">
        <v>1</v>
      </c>
      <c r="G140" s="8">
        <v>2</v>
      </c>
      <c r="H140" s="8">
        <v>3</v>
      </c>
      <c r="I140" s="8">
        <v>4</v>
      </c>
      <c r="J140" s="8">
        <v>5</v>
      </c>
      <c r="K140" s="8">
        <v>6</v>
      </c>
      <c r="L140" s="9">
        <v>7</v>
      </c>
      <c r="AB140" t="s">
        <v>234</v>
      </c>
      <c r="AC140" t="s">
        <v>234</v>
      </c>
      <c r="AD140">
        <v>1</v>
      </c>
    </row>
    <row r="141" spans="4:30" x14ac:dyDescent="0.2">
      <c r="D141" s="8">
        <v>23</v>
      </c>
      <c r="E1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1" s="8">
        <v>1</v>
      </c>
      <c r="G141" s="8">
        <v>2</v>
      </c>
      <c r="H141" s="8">
        <v>3</v>
      </c>
      <c r="I141" s="8">
        <v>4</v>
      </c>
      <c r="J141" s="8">
        <v>5</v>
      </c>
      <c r="K141" s="8">
        <v>6</v>
      </c>
      <c r="L141" s="9">
        <v>7</v>
      </c>
    </row>
    <row r="142" spans="4:30" x14ac:dyDescent="0.2">
      <c r="D142" s="8">
        <v>24</v>
      </c>
      <c r="E1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2" s="8">
        <v>1</v>
      </c>
      <c r="G142" s="8">
        <v>2</v>
      </c>
      <c r="H142" s="8">
        <v>3</v>
      </c>
      <c r="I142" s="8">
        <v>4</v>
      </c>
      <c r="J142" s="8">
        <v>5</v>
      </c>
      <c r="K142" s="8">
        <v>6</v>
      </c>
      <c r="L142" s="9">
        <v>7</v>
      </c>
    </row>
    <row r="143" spans="4:30" ht="13.5" thickBot="1" x14ac:dyDescent="0.25">
      <c r="D143" s="11">
        <v>25</v>
      </c>
      <c r="E1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205</v>
      </c>
    </row>
    <row r="147" spans="4:14" x14ac:dyDescent="0.2">
      <c r="D147" s="8">
        <v>1</v>
      </c>
      <c r="E1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7" s="8">
        <v>1</v>
      </c>
      <c r="G147" s="8">
        <v>2</v>
      </c>
      <c r="H147" s="8">
        <v>3</v>
      </c>
      <c r="I147" s="8">
        <v>4</v>
      </c>
      <c r="J147" s="8">
        <v>5</v>
      </c>
      <c r="K147" s="8">
        <v>6</v>
      </c>
      <c r="L147" s="9">
        <v>7</v>
      </c>
      <c r="N147" t="s">
        <v>205</v>
      </c>
    </row>
    <row r="148" spans="4:14" x14ac:dyDescent="0.2">
      <c r="D148" s="8">
        <v>2</v>
      </c>
      <c r="E14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8" s="8">
        <v>1</v>
      </c>
      <c r="G148" s="8">
        <v>2</v>
      </c>
      <c r="H148" s="8">
        <v>3</v>
      </c>
      <c r="I148" s="8">
        <v>4</v>
      </c>
      <c r="J148" s="8">
        <v>5</v>
      </c>
      <c r="K148" s="8">
        <v>6</v>
      </c>
      <c r="L148" s="9">
        <v>7</v>
      </c>
    </row>
    <row r="149" spans="4:14" x14ac:dyDescent="0.2">
      <c r="D149" s="8">
        <v>3</v>
      </c>
      <c r="E14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9" s="8">
        <v>1</v>
      </c>
      <c r="G149" s="8">
        <v>2</v>
      </c>
      <c r="H149" s="8">
        <v>3</v>
      </c>
      <c r="I149" s="8">
        <v>4</v>
      </c>
      <c r="J149" s="8">
        <v>5</v>
      </c>
      <c r="K149" s="8">
        <v>6</v>
      </c>
      <c r="L149" s="9">
        <v>7</v>
      </c>
    </row>
    <row r="150" spans="4:14" x14ac:dyDescent="0.2">
      <c r="D150" s="8">
        <v>4</v>
      </c>
      <c r="E15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0" s="8">
        <v>1</v>
      </c>
      <c r="G150" s="8">
        <v>2</v>
      </c>
      <c r="H150" s="8">
        <v>3</v>
      </c>
      <c r="I150" s="8">
        <v>4</v>
      </c>
      <c r="J150" s="8">
        <v>5</v>
      </c>
      <c r="K150" s="8">
        <v>6</v>
      </c>
      <c r="L150" s="9">
        <v>7</v>
      </c>
    </row>
    <row r="151" spans="4:14" x14ac:dyDescent="0.2">
      <c r="D151" s="8">
        <v>5</v>
      </c>
      <c r="E15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1" s="8">
        <v>1</v>
      </c>
      <c r="G151" s="8">
        <v>2</v>
      </c>
      <c r="H151" s="8">
        <v>3</v>
      </c>
      <c r="I151" s="8">
        <v>4</v>
      </c>
      <c r="J151" s="8">
        <v>5</v>
      </c>
      <c r="K151" s="8">
        <v>6</v>
      </c>
      <c r="L151" s="9">
        <v>7</v>
      </c>
    </row>
    <row r="152" spans="4:14" x14ac:dyDescent="0.2">
      <c r="D152" s="8">
        <v>6</v>
      </c>
      <c r="E15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2" s="8">
        <v>1</v>
      </c>
      <c r="G152" s="8">
        <v>2</v>
      </c>
      <c r="H152" s="8">
        <v>3</v>
      </c>
      <c r="I152" s="8">
        <v>4</v>
      </c>
      <c r="J152" s="8">
        <v>5</v>
      </c>
      <c r="K152" s="8">
        <v>6</v>
      </c>
      <c r="L152" s="9">
        <v>7</v>
      </c>
    </row>
    <row r="153" spans="4:14" x14ac:dyDescent="0.2">
      <c r="D153" s="8">
        <v>7</v>
      </c>
      <c r="E15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3" s="8">
        <v>1</v>
      </c>
      <c r="G153" s="8">
        <v>2</v>
      </c>
      <c r="H153" s="8">
        <v>3</v>
      </c>
      <c r="I153" s="8">
        <v>4</v>
      </c>
      <c r="J153" s="8">
        <v>5</v>
      </c>
      <c r="K153" s="8">
        <v>6</v>
      </c>
      <c r="L153" s="9">
        <v>7</v>
      </c>
    </row>
    <row r="154" spans="4:14" x14ac:dyDescent="0.2">
      <c r="D154" s="8">
        <v>8</v>
      </c>
      <c r="E15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4" s="8">
        <v>1</v>
      </c>
      <c r="G154" s="8">
        <v>2</v>
      </c>
      <c r="H154" s="8">
        <v>3</v>
      </c>
      <c r="I154" s="8">
        <v>4</v>
      </c>
      <c r="J154" s="8">
        <v>5</v>
      </c>
      <c r="K154" s="8">
        <v>6</v>
      </c>
      <c r="L154" s="9">
        <v>7</v>
      </c>
    </row>
    <row r="155" spans="4:14" x14ac:dyDescent="0.2">
      <c r="D155" s="8">
        <v>9</v>
      </c>
      <c r="E15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5" s="8">
        <v>1</v>
      </c>
      <c r="G155" s="8">
        <v>2</v>
      </c>
      <c r="H155" s="8">
        <v>3</v>
      </c>
      <c r="I155" s="8">
        <v>4</v>
      </c>
      <c r="J155" s="8">
        <v>5</v>
      </c>
      <c r="K155" s="8">
        <v>6</v>
      </c>
      <c r="L155" s="9">
        <v>7</v>
      </c>
    </row>
    <row r="156" spans="4:14" x14ac:dyDescent="0.2">
      <c r="D156" s="8">
        <v>10</v>
      </c>
      <c r="E15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6" s="8">
        <v>1</v>
      </c>
      <c r="G156" s="8">
        <v>2</v>
      </c>
      <c r="H156" s="8">
        <v>3</v>
      </c>
      <c r="I156" s="8">
        <v>4</v>
      </c>
      <c r="J156" s="8">
        <v>5</v>
      </c>
      <c r="K156" s="8">
        <v>6</v>
      </c>
      <c r="L156" s="9">
        <v>7</v>
      </c>
    </row>
    <row r="157" spans="4:14" x14ac:dyDescent="0.2">
      <c r="D157" s="8">
        <v>11</v>
      </c>
      <c r="E15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7" s="8">
        <v>1</v>
      </c>
      <c r="G157" s="8">
        <v>2</v>
      </c>
      <c r="H157" s="8">
        <v>3</v>
      </c>
      <c r="I157" s="8">
        <v>4</v>
      </c>
      <c r="J157" s="8">
        <v>5</v>
      </c>
      <c r="K157" s="8">
        <v>6</v>
      </c>
      <c r="L157" s="9">
        <v>7</v>
      </c>
    </row>
    <row r="158" spans="4:14" x14ac:dyDescent="0.2">
      <c r="D158" s="8">
        <v>12</v>
      </c>
      <c r="E15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8" s="8">
        <v>1</v>
      </c>
      <c r="G158" s="8">
        <v>2</v>
      </c>
      <c r="H158" s="8">
        <v>3</v>
      </c>
      <c r="I158" s="8">
        <v>4</v>
      </c>
      <c r="J158" s="8">
        <v>5</v>
      </c>
      <c r="K158" s="8">
        <v>6</v>
      </c>
      <c r="L158" s="9">
        <v>7</v>
      </c>
    </row>
    <row r="159" spans="4:14" x14ac:dyDescent="0.2">
      <c r="D159" s="8">
        <v>13</v>
      </c>
      <c r="E15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9" s="8">
        <v>1</v>
      </c>
      <c r="G159" s="8">
        <v>2</v>
      </c>
      <c r="H159" s="8">
        <v>3</v>
      </c>
      <c r="I159" s="8">
        <v>4</v>
      </c>
      <c r="J159" s="8">
        <v>5</v>
      </c>
      <c r="K159" s="8">
        <v>6</v>
      </c>
      <c r="L159" s="9">
        <v>7</v>
      </c>
    </row>
    <row r="160" spans="4:14" x14ac:dyDescent="0.2">
      <c r="D160" s="8">
        <v>14</v>
      </c>
      <c r="E16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0" s="8">
        <v>1</v>
      </c>
      <c r="G160" s="8">
        <v>2</v>
      </c>
      <c r="H160" s="8">
        <v>3</v>
      </c>
      <c r="I160" s="8">
        <v>4</v>
      </c>
      <c r="J160" s="8">
        <v>5</v>
      </c>
      <c r="K160" s="8">
        <v>6</v>
      </c>
      <c r="L160" s="9">
        <v>7</v>
      </c>
    </row>
    <row r="161" spans="4:14" x14ac:dyDescent="0.2">
      <c r="D161" s="8">
        <v>15</v>
      </c>
      <c r="E16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1" s="8">
        <v>1</v>
      </c>
      <c r="G161" s="8">
        <v>2</v>
      </c>
      <c r="H161" s="8">
        <v>3</v>
      </c>
      <c r="I161" s="8">
        <v>4</v>
      </c>
      <c r="J161" s="8">
        <v>5</v>
      </c>
      <c r="K161" s="8">
        <v>6</v>
      </c>
      <c r="L161" s="9">
        <v>7</v>
      </c>
    </row>
    <row r="162" spans="4:14" x14ac:dyDescent="0.2">
      <c r="D162" s="8">
        <v>16</v>
      </c>
      <c r="E16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2" s="8">
        <v>1</v>
      </c>
      <c r="G162" s="8">
        <v>2</v>
      </c>
      <c r="H162" s="8">
        <v>3</v>
      </c>
      <c r="I162" s="8">
        <v>4</v>
      </c>
      <c r="J162" s="8">
        <v>5</v>
      </c>
      <c r="K162" s="8">
        <v>6</v>
      </c>
      <c r="L162" s="9">
        <v>7</v>
      </c>
    </row>
    <row r="163" spans="4:14" x14ac:dyDescent="0.2">
      <c r="D163" s="8">
        <v>17</v>
      </c>
      <c r="E16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3" s="8">
        <v>1</v>
      </c>
      <c r="G163" s="8">
        <v>2</v>
      </c>
      <c r="H163" s="8">
        <v>3</v>
      </c>
      <c r="I163" s="8">
        <v>4</v>
      </c>
      <c r="J163" s="8">
        <v>5</v>
      </c>
      <c r="K163" s="8">
        <v>6</v>
      </c>
      <c r="L163" s="9">
        <v>7</v>
      </c>
    </row>
    <row r="164" spans="4:14" x14ac:dyDescent="0.2">
      <c r="D164" s="8">
        <v>18</v>
      </c>
      <c r="E16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4" s="8">
        <v>1</v>
      </c>
      <c r="G164" s="8">
        <v>2</v>
      </c>
      <c r="H164" s="8">
        <v>3</v>
      </c>
      <c r="I164" s="8">
        <v>4</v>
      </c>
      <c r="J164" s="8">
        <v>5</v>
      </c>
      <c r="K164" s="8">
        <v>6</v>
      </c>
      <c r="L164" s="9">
        <v>7</v>
      </c>
    </row>
    <row r="165" spans="4:14" x14ac:dyDescent="0.2">
      <c r="D165" s="8">
        <v>19</v>
      </c>
      <c r="E16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5" s="8">
        <v>1</v>
      </c>
      <c r="G165" s="8">
        <v>2</v>
      </c>
      <c r="H165" s="8">
        <v>3</v>
      </c>
      <c r="I165" s="8">
        <v>4</v>
      </c>
      <c r="J165" s="8">
        <v>5</v>
      </c>
      <c r="K165" s="8">
        <v>6</v>
      </c>
      <c r="L165" s="9">
        <v>7</v>
      </c>
    </row>
    <row r="166" spans="4:14" x14ac:dyDescent="0.2">
      <c r="D166" s="8">
        <v>20</v>
      </c>
      <c r="E16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6" s="8">
        <v>1</v>
      </c>
      <c r="G166" s="8">
        <v>2</v>
      </c>
      <c r="H166" s="8">
        <v>3</v>
      </c>
      <c r="I166" s="8">
        <v>4</v>
      </c>
      <c r="J166" s="8">
        <v>5</v>
      </c>
      <c r="K166" s="8">
        <v>6</v>
      </c>
      <c r="L166" s="9">
        <v>7</v>
      </c>
    </row>
    <row r="167" spans="4:14" x14ac:dyDescent="0.2">
      <c r="D167" s="8">
        <v>21</v>
      </c>
      <c r="E16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7" s="8">
        <v>1</v>
      </c>
      <c r="G167" s="8">
        <v>2</v>
      </c>
      <c r="H167" s="8">
        <v>3</v>
      </c>
      <c r="I167" s="8">
        <v>4</v>
      </c>
      <c r="J167" s="8">
        <v>5</v>
      </c>
      <c r="K167" s="8">
        <v>6</v>
      </c>
      <c r="L167" s="9">
        <v>7</v>
      </c>
    </row>
    <row r="168" spans="4:14" x14ac:dyDescent="0.2">
      <c r="D168" s="8">
        <v>22</v>
      </c>
      <c r="E16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8" s="8">
        <v>1</v>
      </c>
      <c r="G168" s="8">
        <v>2</v>
      </c>
      <c r="H168" s="8">
        <v>3</v>
      </c>
      <c r="I168" s="8">
        <v>4</v>
      </c>
      <c r="J168" s="8">
        <v>5</v>
      </c>
      <c r="K168" s="8">
        <v>6</v>
      </c>
      <c r="L168" s="9">
        <v>7</v>
      </c>
    </row>
    <row r="169" spans="4:14" x14ac:dyDescent="0.2">
      <c r="D169" s="8">
        <v>23</v>
      </c>
      <c r="E16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9" s="8">
        <v>1</v>
      </c>
      <c r="G169" s="8">
        <v>2</v>
      </c>
      <c r="H169" s="8">
        <v>3</v>
      </c>
      <c r="I169" s="8">
        <v>4</v>
      </c>
      <c r="J169" s="8">
        <v>5</v>
      </c>
      <c r="K169" s="8">
        <v>6</v>
      </c>
      <c r="L169" s="9">
        <v>7</v>
      </c>
    </row>
    <row r="170" spans="4:14" x14ac:dyDescent="0.2">
      <c r="D170" s="8">
        <v>24</v>
      </c>
      <c r="E17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0" s="8">
        <v>1</v>
      </c>
      <c r="G170" s="8">
        <v>2</v>
      </c>
      <c r="H170" s="8">
        <v>3</v>
      </c>
      <c r="I170" s="8">
        <v>4</v>
      </c>
      <c r="J170" s="8">
        <v>5</v>
      </c>
      <c r="K170" s="8">
        <v>6</v>
      </c>
      <c r="L170" s="9">
        <v>7</v>
      </c>
    </row>
    <row r="171" spans="4:14" ht="13.5" thickBot="1" x14ac:dyDescent="0.25">
      <c r="D171" s="11">
        <v>25</v>
      </c>
      <c r="E17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2024-09-09T15:14:11Z</cp:lastPrinted>
  <dcterms:created xsi:type="dcterms:W3CDTF">2005-09-09T12:29:27Z</dcterms:created>
  <dcterms:modified xsi:type="dcterms:W3CDTF">2026-05-21T06:59:11Z</dcterms:modified>
</cp:coreProperties>
</file>