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Vitamin D Boditech Control\VDCOVK21\Zielwert\"/>
    </mc:Choice>
  </mc:AlternateContent>
  <xr:revisionPtr revIDLastSave="0" documentId="8_{7D4AC499-790E-4CF3-9023-13CBE1178683}"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<sst xmlns="http://schemas.openxmlformats.org/spreadsheetml/2006/main" count="1008" uniqueCount="268">
  <si>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</si>
  <si>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</si>
  <si>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</si>
  <si>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</si>
  <si>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</si>
  <si>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</si>
  <si>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</si>
  <si>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</si>
  <si>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</si>
  <si>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</si>
  <si>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</si>
  <si>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</si>
  <si>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</si>
  <si>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</si>
  <si>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</si>
  <si>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</si>
  <si>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</si>
  <si>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</si>
  <si>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</si>
  <si>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</si>
  <si>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</si>
  <si>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</si>
  <si>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</si>
  <si>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</si>
  <si>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</si>
  <si>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</si>
  <si>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</si>
  <si>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</si>
  <si>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</si>
  <si>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</si>
  <si>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</si>
  <si>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</si>
  <si>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</si>
  <si>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</si>
  <si>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</si>
  <si>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</si>
  <si>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</si>
  <si>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</si>
  <si>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</si>
  <si>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</si>
  <si>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</si>
  <si>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</si>
  <si>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</si>
  <si>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</si>
  <si>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</si>
  <si>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</si>
  <si>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</si>
  <si>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</si>
  <si>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</si>
  <si>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</si>
  <si>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</si>
  <si>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</si>
  <si>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</si>
  <si>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</si>
  <si>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</si>
  <si>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</si>
  <si>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</si>
  <si>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</si>
  <si>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</si>
  <si>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</si>
  <si>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</si>
  <si>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</si>
  <si>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</si>
  <si>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</si>
  <si>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</si>
  <si>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</si>
  <si>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</si>
  <si>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</si>
  <si>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</si>
  <si>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</si>
  <si>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</si>
  <si>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</si>
  <si>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</si>
  <si>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</si>
  <si>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</si>
  <si>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</si>
  <si>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</si>
  <si>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</si>
  <si>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</si>
  <si>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</si>
  <si>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</si>
  <si>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</si>
  <si>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</si>
  <si>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</si>
  <si>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</si>
  <si>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</si>
  <si>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</si>
  <si>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</si>
  <si>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</si>
  <si>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</si>
  <si>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</si>
  <si>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</si>
  <si>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</si>
  <si>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</si>
  <si>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</si>
  <si>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</si>
  <si>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</si>
  <si>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</si>
  <si>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</si>
  <si>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</si>
  <si>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</si>
  <si>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</si>
  <si>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</si>
  <si>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</si>
  <si>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</si>
  <si>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</si>
  <si>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</si>
  <si>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</si>
  <si>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</si>
  <si>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</si>
  <si>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</si>
  <si>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</si>
  <si>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</si>
  <si>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</si>
  <si>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</si>
  <si>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</si>
  <si>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</si>
  <si>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</si>
  <si>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</si>
  <si>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</si>
  <si>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</si>
  <si>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</si>
  <si>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</si>
  <si>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</si>
  <si>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</si>
  <si>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</si>
  <si>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</si>
  <si>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</si>
  <si>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</si>
  <si>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</si>
  <si>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</si>
  <si>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</si>
  <si>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</si>
  <si>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</si>
  <si>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</si>
  <si>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</si>
  <si>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</si>
  <si>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</si>
  <si>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</si>
  <si>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</si>
  <si>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</si>
  <si>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</si>
  <si>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</si>
  <si>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</si>
  <si>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</si>
  <si>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</si>
  <si>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</si>
  <si>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</si>
  <si>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</si>
  <si>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</si>
  <si>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</si>
  <si>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</si>
  <si>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</si>
  <si>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</si>
  <si>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</si>
  <si>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</si>
  <si>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</si>
  <si>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</si>
  <si>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</si>
  <si>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</si>
  <si>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</si>
  <si>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</si>
  <si>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</si>
  <si>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</si>
  <si>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</si>
  <si>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</si>
  <si>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</si>
  <si>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</si>
  <si>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</si>
  <si>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</si>
  <si>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</si>
  <si>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</si>
  <si>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</si>
  <si>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</si>
  <si>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</si>
  <si>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</si>
  <si>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</si>
  <si>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</si>
  <si>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</si>
  <si>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</si>
  <si>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</si>
  <si>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</si>
  <si>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</si>
  <si>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</si>
  <si>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</si>
  <si>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</si>
  <si>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</si>
  <si>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</si>
  <si>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</si>
  <si>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</si>
  <si>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</si>
  <si>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</si>
  <si>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</si>
  <si>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</si>
  <si>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</si>
  <si>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</si>
  <si>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</si>
  <si>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</si>
  <si>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</si>
  <si>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</si>
  <si>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</si>
  <si>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</si>
  <si>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</si>
  <si>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</si>
  <si>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</si>
  <si>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</si>
  <si>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</si>
  <si>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</si>
  <si>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</si>
  <si>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</si>
  <si>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</si>
  <si>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</si>
  <si>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</si>
  <si>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</si>
  <si>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</si>
  <si>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</si>
  <si>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</si>
  <si>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</si>
  <si>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</si>
  <si>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</si>
  <si>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</si>
  <si>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</si>
  <si>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</si>
  <si>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</si>
  <si>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</si>
  <si>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</si>
  <si>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</si>
  <si>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</si>
  <si>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</si>
  <si>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</si>
  <si>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</si>
  <si>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</si>
  <si>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</si>
  <si>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</si>
  <si>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</si>
  <si>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</si>
  <si>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</si>
  <si>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</si>
  <si>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</si>
  <si>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</si>
  <si>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</si>
  <si>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</si>
  <si>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</si>
  <si>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</si>
  <si>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</si>
  <si>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</si>
  <si>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</si>
  <si>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</si>
  <si>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</si>
  <si>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</si>
  <si>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</si>
  <si>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</si>
  <si>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</si>
  <si>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</si>
  <si>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</si>
  <si>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</si>
  <si>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</si>
  <si>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</si>
  <si>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</si>
  <si>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</si>
  <si>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</si>
  <si>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</si>
  <si>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</si>
  <si>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t>
  </si>
  <si>
    <t>Vitamin D Kontrolle</t>
  </si>
  <si>
    <t>VDCOVK21</t>
  </si>
  <si>
    <r>
      <t xml:space="preserve">Level 2
</t>
    </r>
    <r>
      <rPr>
        <b/>
        <sz val="8"/>
        <color rgb="FFFF0000"/>
        <rFont val="Arial"/>
        <family val="2"/>
      </rPr>
      <t>Lot. VEVXC18X, VEVLC61X</t>
    </r>
  </si>
  <si>
    <r>
      <t xml:space="preserve">Level 1
</t>
    </r>
    <r>
      <rPr>
        <b/>
        <sz val="7"/>
        <color rgb="FFFF0000"/>
        <rFont val="Arial"/>
        <family val="2"/>
      </rPr>
      <t>Lot. VEVXC18X, VEVLC61X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</si>
</sst>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7"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8"/>
      <color rgb="FFFF0000"/>
      <name val="Arial"/>
      <family val="2"/>
    </font>
    <font>
      <b/>
      <sz val="7"/>
      <name val="Arial"/>
      <family val="2"/>
    </font>
    <font>
      <b/>
      <sz val="7"/>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applyFont="1" applyBorder="1" applyAlignment="1">
      <alignment horizontal="center" vertical="center"/>
    </xf>
    <xf numFmtId="0" fontId="16" fillId="0" borderId="25" xfId="0" quotePrefix="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quotePrefix="1" applyFont="1" applyBorder="1" applyAlignment="1">
      <alignment horizontal="center" vertical="center"/>
    </xf>
    <xf numFmtId="0" fontId="2" fillId="0" borderId="21" xfId="0" quotePrefix="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2" fontId="2" fillId="0" borderId="21" xfId="0" quotePrefix="1" applyNumberFormat="1" applyFont="1" applyBorder="1" applyAlignment="1">
      <alignment horizontal="center" vertical="center"/>
    </xf>
    <xf numFmtId="2" fontId="2" fillId="0" borderId="22" xfId="0" applyNumberFormat="1"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8" fillId="0" borderId="0" xfId="0" applyFont="1" applyAlignment="1">
      <alignment horizontal="center" vertical="center"/>
    </xf>
    <xf numFmtId="0" fontId="21" fillId="3" borderId="0" xfId="0" applyFont="1" applyFill="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2" fontId="16" fillId="0" borderId="25" xfId="0" applyNumberFormat="1" applyFont="1" applyBorder="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0" fontId="35" fillId="2" borderId="21" xfId="0" applyFont="1" applyFill="1" applyBorder="1" applyAlignment="1">
      <alignment horizontal="center" vertical="center" wrapText="1"/>
    </xf>
    <xf numFmtId="0" fontId="35" fillId="2" borderId="2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36" xfId="0" applyFont="1" applyFill="1" applyBorder="1" applyAlignment="1">
      <alignment horizontal="center" vertical="center" wrapText="1"/>
    </xf>
  </cellXfs>
  <cellStyles count="3">
    <cellStyle name="Komma" xfId="2" builtinId="3"/>
    <cellStyle name="Prozent" xfId="1" builtinId="5"/>
    <cellStyle name="Standard" xfId="0" builtinId="0"/>
  </cellStyles>
  <dxfs count="116">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6" sqref="T16"/>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42" t="s">
        <v>25</v>
      </c>
      <c r="B1" s="124"/>
      <c r="C1" s="124" t="s">
        <v>263</v>
      </c>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5"/>
      <c r="AT1" s="15"/>
      <c r="AU1" s="15"/>
      <c r="AV1" s="15"/>
      <c r="AW1" s="15"/>
      <c r="AX1" s="15"/>
      <c r="AY1" s="15"/>
      <c r="AZ1" s="15"/>
      <c r="BA1" s="15"/>
    </row>
    <row r="2" spans="1:56" ht="12.75" customHeight="1" x14ac:dyDescent="0.2">
      <c r="A2" s="143"/>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7"/>
      <c r="AT2" s="15"/>
      <c r="AU2" s="15"/>
      <c r="AV2" s="15"/>
      <c r="AW2" s="15"/>
      <c r="AX2" s="15"/>
      <c r="AY2" s="15"/>
      <c r="AZ2" s="15"/>
      <c r="BA2" s="15"/>
    </row>
    <row r="3" spans="1:56" ht="30.75" customHeight="1" x14ac:dyDescent="0.2">
      <c r="A3" s="144" t="s">
        <v>24</v>
      </c>
      <c r="B3" s="145"/>
      <c r="C3" s="146" t="s">
        <v>264</v>
      </c>
      <c r="D3" s="146"/>
      <c r="E3" s="146"/>
      <c r="F3" s="146"/>
      <c r="G3" s="146"/>
      <c r="H3" s="146"/>
      <c r="I3" s="146"/>
      <c r="J3" s="146"/>
      <c r="K3" s="146"/>
      <c r="L3" s="146"/>
      <c r="M3" s="146"/>
      <c r="N3" s="146"/>
      <c r="O3" s="146"/>
      <c r="P3" s="146"/>
      <c r="Q3" s="146"/>
      <c r="R3" s="119"/>
      <c r="S3" s="119" t="s">
        <v>26</v>
      </c>
      <c r="T3" s="146" t="s">
        <v>265</v>
      </c>
      <c r="U3" s="146"/>
      <c r="V3" s="146"/>
      <c r="W3" s="146"/>
      <c r="X3" s="146"/>
      <c r="Y3" s="146"/>
      <c r="Z3" s="146"/>
      <c r="AA3" s="146"/>
      <c r="AB3" s="146"/>
      <c r="AC3" s="146"/>
      <c r="AD3" s="146"/>
      <c r="AE3" s="146"/>
      <c r="AF3" s="145" t="s">
        <v>28</v>
      </c>
      <c r="AG3" s="145"/>
      <c r="AH3" s="145"/>
      <c r="AI3" s="145"/>
      <c r="AJ3" s="145"/>
      <c r="AK3" s="128">
        <v>46356</v>
      </c>
      <c r="AL3" s="128"/>
      <c r="AM3" s="128"/>
      <c r="AN3" s="128"/>
      <c r="AO3" s="128"/>
      <c r="AP3" s="128"/>
      <c r="AQ3" s="128"/>
      <c r="AR3" s="128"/>
      <c r="AS3" s="129"/>
      <c r="AT3" s="57"/>
      <c r="AU3" s="57"/>
      <c r="AV3" s="17"/>
      <c r="AW3" s="17"/>
      <c r="AX3" s="17"/>
      <c r="AY3" s="17"/>
      <c r="AZ3" s="17"/>
      <c r="BA3" s="17"/>
    </row>
    <row r="4" spans="1:56" ht="14.25" customHeight="1" x14ac:dyDescent="0.2">
      <c r="A4" s="160" t="str">
        <f>IF(V4="","Welche Art von Vorlage wird benötigt? Wählen Sie im orangen Feld (rechts) aus.","")</f>
        <v/>
      </c>
      <c r="B4" s="160"/>
      <c r="C4" s="160"/>
      <c r="D4" s="160"/>
      <c r="E4" s="160"/>
      <c r="F4" s="160"/>
      <c r="G4" s="160"/>
      <c r="H4" s="160"/>
      <c r="I4" s="160"/>
      <c r="J4" s="160"/>
      <c r="K4" s="160"/>
      <c r="L4" s="160"/>
      <c r="M4" s="160"/>
      <c r="N4" s="160"/>
      <c r="O4" s="160"/>
      <c r="P4" s="160"/>
      <c r="Q4" s="160"/>
      <c r="R4" s="160"/>
      <c r="S4" s="160"/>
      <c r="T4" s="160"/>
      <c r="U4" s="160"/>
      <c r="V4" s="159" t="s">
        <v>32</v>
      </c>
      <c r="W4" s="159"/>
      <c r="X4" s="159"/>
      <c r="Y4" s="159"/>
      <c r="Z4" s="159"/>
      <c r="AA4" s="159"/>
      <c r="AB4" s="159"/>
      <c r="AC4" s="159"/>
      <c r="AD4" s="159"/>
      <c r="AE4" s="159"/>
      <c r="AF4" s="159"/>
      <c r="AG4" s="159"/>
      <c r="AH4" s="159"/>
      <c r="AI4" s="159"/>
      <c r="AJ4" s="159"/>
      <c r="AK4" s="159"/>
      <c r="AM4" s="169" t="str">
        <f>IF($V$4="","Nach jedem Gebrauch eine neue Vorlage öffnen -&gt; Speichern unter","")</f>
        <v/>
      </c>
      <c r="AN4" s="169"/>
      <c r="AO4" s="169"/>
      <c r="AP4" s="169"/>
      <c r="AQ4" s="169"/>
      <c r="AR4" s="169"/>
      <c r="AS4" s="169"/>
      <c r="AT4" s="169"/>
      <c r="AU4" s="169"/>
      <c r="AV4" s="169"/>
      <c r="AW4" s="169"/>
      <c r="AX4" s="169"/>
      <c r="AY4" s="169"/>
      <c r="AZ4" s="169"/>
      <c r="BA4" s="169"/>
      <c r="BB4" s="169"/>
      <c r="BC4" s="169"/>
    </row>
    <row r="5" spans="1:56" ht="12.75" customHeight="1" x14ac:dyDescent="0.2">
      <c r="A5" s="152" t="s">
        <v>53</v>
      </c>
      <c r="B5" s="153"/>
      <c r="C5" s="18"/>
      <c r="D5" s="156" t="s">
        <v>0</v>
      </c>
      <c r="E5" s="157"/>
      <c r="F5" s="157"/>
      <c r="G5" s="157"/>
      <c r="H5" s="157"/>
      <c r="I5" s="157"/>
      <c r="J5" s="157"/>
      <c r="K5" s="157"/>
      <c r="L5" s="157"/>
      <c r="M5" s="158"/>
      <c r="N5" s="161">
        <f>IFERROR(VLOOKUP(A5,'Qualabtoleranzen&amp;Einheiten'!$B$6:$E$201,2,FALSE),"")</f>
        <v>0.27</v>
      </c>
      <c r="O5" s="161"/>
      <c r="P5" s="161"/>
      <c r="Q5" s="162"/>
      <c r="R5" s="19"/>
      <c r="S5" s="152" t="s">
        <v>53</v>
      </c>
      <c r="T5" s="153"/>
      <c r="U5" s="18"/>
      <c r="V5" s="156" t="s">
        <v>0</v>
      </c>
      <c r="W5" s="157"/>
      <c r="X5" s="157"/>
      <c r="Y5" s="157"/>
      <c r="Z5" s="157"/>
      <c r="AA5" s="157"/>
      <c r="AB5" s="157"/>
      <c r="AC5" s="157"/>
      <c r="AD5" s="157"/>
      <c r="AE5" s="158"/>
      <c r="AF5" s="161">
        <f>IFERROR(VLOOKUP(S5,'Qualabtoleranzen&amp;Einheiten'!$B$6:$E$201,2,FALSE),"")</f>
        <v>0.27</v>
      </c>
      <c r="AG5" s="161"/>
      <c r="AH5" s="161"/>
      <c r="AI5" s="162"/>
      <c r="AJ5" s="37"/>
      <c r="AK5" s="152" t="s">
        <v>261</v>
      </c>
      <c r="AL5" s="153"/>
      <c r="AM5" s="18"/>
      <c r="AN5" s="156" t="s">
        <v>0</v>
      </c>
      <c r="AO5" s="157"/>
      <c r="AP5" s="157"/>
      <c r="AQ5" s="157"/>
      <c r="AR5" s="157"/>
      <c r="AS5" s="157"/>
      <c r="AT5" s="157"/>
      <c r="AU5" s="157"/>
      <c r="AV5" s="157"/>
      <c r="AW5" s="158"/>
      <c r="AX5" s="161" t="str">
        <f>IFERROR(VLOOKUP(AK5,'Qualabtoleranzen&amp;Einheiten'!$B$6:$E$201,2,FALSE),"")</f>
        <v/>
      </c>
      <c r="AY5" s="161"/>
      <c r="AZ5" s="161"/>
      <c r="BA5" s="162"/>
    </row>
    <row r="6" spans="1:56" ht="12.75" customHeight="1" x14ac:dyDescent="0.2">
      <c r="A6" s="154"/>
      <c r="B6" s="155"/>
      <c r="C6" s="18"/>
      <c r="D6" s="156" t="s">
        <v>8</v>
      </c>
      <c r="E6" s="157"/>
      <c r="F6" s="157"/>
      <c r="G6" s="157"/>
      <c r="H6" s="157"/>
      <c r="I6" s="157"/>
      <c r="J6" s="157"/>
      <c r="K6" s="157"/>
      <c r="L6" s="157"/>
      <c r="M6" s="158"/>
      <c r="N6" s="161">
        <f>IFERROR(VLOOKUP(A5,'Qualabtoleranzen&amp;Einheiten'!$B$6:$E$201,3,FALSE),"")</f>
        <v>0.27</v>
      </c>
      <c r="O6" s="161"/>
      <c r="P6" s="161"/>
      <c r="Q6" s="162"/>
      <c r="R6" s="19"/>
      <c r="S6" s="154"/>
      <c r="T6" s="155"/>
      <c r="U6" s="18"/>
      <c r="V6" s="156" t="s">
        <v>8</v>
      </c>
      <c r="W6" s="157"/>
      <c r="X6" s="157"/>
      <c r="Y6" s="157"/>
      <c r="Z6" s="157"/>
      <c r="AA6" s="157"/>
      <c r="AB6" s="157"/>
      <c r="AC6" s="157"/>
      <c r="AD6" s="157"/>
      <c r="AE6" s="158"/>
      <c r="AF6" s="161">
        <f>IFERROR(VLOOKUP(S5,'Qualabtoleranzen&amp;Einheiten'!$B$6:$E$201,3,FALSE),"")</f>
        <v>0.27</v>
      </c>
      <c r="AG6" s="161"/>
      <c r="AH6" s="161"/>
      <c r="AI6" s="162"/>
      <c r="AJ6" s="37"/>
      <c r="AK6" s="154"/>
      <c r="AL6" s="155"/>
      <c r="AM6" s="18"/>
      <c r="AN6" s="156" t="s">
        <v>8</v>
      </c>
      <c r="AO6" s="157"/>
      <c r="AP6" s="157"/>
      <c r="AQ6" s="157"/>
      <c r="AR6" s="157"/>
      <c r="AS6" s="157"/>
      <c r="AT6" s="157"/>
      <c r="AU6" s="157"/>
      <c r="AV6" s="157"/>
      <c r="AW6" s="158"/>
      <c r="AX6" s="161" t="str">
        <f>IFERROR(VLOOKUP(AK5,'Qualabtoleranzen&amp;Einheiten'!$B$6:$E$201,3,FALSE),"")</f>
        <v/>
      </c>
      <c r="AY6" s="161"/>
      <c r="AZ6" s="161"/>
      <c r="BA6" s="162"/>
    </row>
    <row r="7" spans="1:56" ht="12.75" customHeight="1" x14ac:dyDescent="0.2">
      <c r="A7" s="224" t="s">
        <v>267</v>
      </c>
      <c r="B7" s="225"/>
      <c r="C7" s="18"/>
      <c r="D7" s="163" t="str">
        <f>IF(AND($V$4="Eine Vorlage zur Zielwertermittlung",NOT(L7="----------")),"neuer Zielwert",IF(NOT($V$4="Eine Vorlage zur Zielwertermittlung"),"Zielwert",""))</f>
        <v>Zielwert</v>
      </c>
      <c r="E7" s="164"/>
      <c r="F7" s="164"/>
      <c r="G7" s="164"/>
      <c r="H7" s="164"/>
      <c r="I7" s="164"/>
      <c r="J7" s="164"/>
      <c r="K7" s="165"/>
      <c r="L7" s="168">
        <v>23</v>
      </c>
      <c r="M7" s="168"/>
      <c r="N7" s="168"/>
      <c r="O7" s="147" t="str">
        <f>IFERROR(VLOOKUP(A5,'Qualabtoleranzen&amp;Einheiten'!$B$6:$E$201,4,FALSE),"Einheit")</f>
        <v>ng/ml</v>
      </c>
      <c r="P7" s="148"/>
      <c r="Q7" s="149"/>
      <c r="R7" s="19"/>
      <c r="S7" s="178" t="s">
        <v>266</v>
      </c>
      <c r="T7" s="179"/>
      <c r="U7" s="18"/>
      <c r="V7" s="163" t="str">
        <f>IF(AND($V$4="Eine Vorlage zur Zielwertermittlung",NOT(AD7="----------")),"neuer Zielwert",IF(NOT($V$4="Eine Vorlage zur Zielwertermittlung"),"Zielwert",""))</f>
        <v>Zielwert</v>
      </c>
      <c r="W7" s="164"/>
      <c r="X7" s="164"/>
      <c r="Y7" s="164"/>
      <c r="Z7" s="164"/>
      <c r="AA7" s="164"/>
      <c r="AB7" s="164"/>
      <c r="AC7" s="165"/>
      <c r="AD7" s="168">
        <v>57</v>
      </c>
      <c r="AE7" s="168"/>
      <c r="AF7" s="168"/>
      <c r="AG7" s="147" t="str">
        <f>IFERROR(VLOOKUP(S5,'Qualabtoleranzen&amp;Einheiten'!$B$6:$E$201,4,FALSE),"Einheit")</f>
        <v>ng/ml</v>
      </c>
      <c r="AH7" s="148"/>
      <c r="AI7" s="149"/>
      <c r="AJ7" s="37"/>
      <c r="AK7" s="173" t="s">
        <v>262</v>
      </c>
      <c r="AL7" s="174"/>
      <c r="AM7" s="18"/>
      <c r="AN7" s="163" t="str">
        <f>IF(AND($V$4="Eine Vorlage zur Zielwertermittlung",NOT(AV7="----------")),"neuer Zielwert",IF(NOT($V$4="Eine Vorlage zur Zielwertermittlung"),"Zielwert",""))</f>
        <v>Zielwert</v>
      </c>
      <c r="AO7" s="164"/>
      <c r="AP7" s="164"/>
      <c r="AQ7" s="164"/>
      <c r="AR7" s="164"/>
      <c r="AS7" s="164"/>
      <c r="AT7" s="164"/>
      <c r="AU7" s="165"/>
      <c r="AV7" s="177" t="str" cm="1">
        <f t="array" ref="AV7">IF(NOT($V$4="Eine Vorlage zur Zielwertermittlung"),"",IF(AND(AL13:AL37="",$V$4="Eine Vorlage zur Zielwertermittlung"),"----------",ROUND(AVERAGE(AL13:AL37),IF(AL12="0 Komastellen",0,IF(AL12="1 Komastelle",1,IF(AL12="2 Komastellen",2,IF(AL12="3 Komastellen",3,1)))))))</f>
        <v/>
      </c>
      <c r="AW7" s="177"/>
      <c r="AX7" s="177"/>
      <c r="AY7" s="147" t="str">
        <f>IFERROR(VLOOKUP(AK5,'Qualabtoleranzen&amp;Einheiten'!$B$6:$E$201,4,FALSE),"Einheit")</f>
        <v>Einheit</v>
      </c>
      <c r="AZ7" s="148"/>
      <c r="BA7" s="149"/>
    </row>
    <row r="8" spans="1:56" ht="12.75" customHeight="1" x14ac:dyDescent="0.2">
      <c r="A8" s="226"/>
      <c r="B8" s="227"/>
      <c r="C8" s="18"/>
      <c r="D8" s="166" t="str">
        <f>IF(L8="","","Standardabweichung")</f>
        <v>Standardabweichung</v>
      </c>
      <c r="E8" s="166"/>
      <c r="F8" s="166"/>
      <c r="G8" s="166"/>
      <c r="H8" s="166"/>
      <c r="I8" s="166"/>
      <c r="J8" s="166"/>
      <c r="K8" s="166"/>
      <c r="L8" s="167">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2.0699999999999998</v>
      </c>
      <c r="M8" s="167"/>
      <c r="N8" s="167"/>
      <c r="O8" s="136" t="str">
        <f>IF(L8="","",O7)</f>
        <v>ng/ml</v>
      </c>
      <c r="P8" s="136"/>
      <c r="Q8" s="136"/>
      <c r="R8" s="19"/>
      <c r="S8" s="180"/>
      <c r="T8" s="181"/>
      <c r="U8" s="18"/>
      <c r="V8" s="166" t="str">
        <f>IF(AD8="","","Standardabweichung")</f>
        <v>Standardabweichung</v>
      </c>
      <c r="W8" s="166"/>
      <c r="X8" s="166"/>
      <c r="Y8" s="166"/>
      <c r="Z8" s="166"/>
      <c r="AA8" s="166"/>
      <c r="AB8" s="166"/>
      <c r="AC8" s="166"/>
      <c r="AD8" s="167">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5.13</v>
      </c>
      <c r="AE8" s="167"/>
      <c r="AF8" s="167"/>
      <c r="AG8" s="136" t="str">
        <f>IF(AD8="","",AG7)</f>
        <v>ng/ml</v>
      </c>
      <c r="AH8" s="136"/>
      <c r="AI8" s="136"/>
      <c r="AJ8" s="37"/>
      <c r="AK8" s="175"/>
      <c r="AL8" s="176"/>
      <c r="AM8" s="18"/>
      <c r="AN8" s="166" t="str">
        <f>IF(AV8="","","Standardabweichung")</f>
        <v/>
      </c>
      <c r="AO8" s="166"/>
      <c r="AP8" s="166"/>
      <c r="AQ8" s="166"/>
      <c r="AR8" s="166"/>
      <c r="AS8" s="166"/>
      <c r="AT8" s="166"/>
      <c r="AU8" s="166"/>
      <c r="AV8" s="167"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7"/>
      <c r="AX8" s="167"/>
      <c r="AY8" s="136" t="str">
        <f>IF(AV8="","",AY7)</f>
        <v/>
      </c>
      <c r="AZ8" s="136"/>
      <c r="BA8" s="136"/>
    </row>
    <row r="9" spans="1:56" ht="13.5" x14ac:dyDescent="0.25">
      <c r="A9" s="58" t="str">
        <f>IF($V$4="Eine Vorlage zur Zielwertüberwachung","Verwendeter ZW =","")</f>
        <v/>
      </c>
      <c r="B9" s="170" t="s">
        <v>42</v>
      </c>
      <c r="C9" s="170"/>
      <c r="D9" s="171" t="str">
        <f>IF(AND($V$4="Eine Vorlage zur Zielwertüberwachung",NOT(O9="")),"errechneter Mittelwert:","")</f>
        <v/>
      </c>
      <c r="E9" s="171"/>
      <c r="F9" s="171"/>
      <c r="G9" s="171"/>
      <c r="H9" s="171"/>
      <c r="I9" s="171"/>
      <c r="J9" s="171"/>
      <c r="K9" s="171"/>
      <c r="L9" s="171"/>
      <c r="M9" s="171"/>
      <c r="N9" s="171"/>
      <c r="O9" s="172" t="str" cm="1">
        <f t="array" ref="O9">IF(OR(AND(B13:B37=""),NOT($V$4="Eine Vorlage zur Zielwertüberwachung")),"",ROUND(AVERAGE(B13:B37),IF(B12="0 Komastellen",0,IF(B12="1 Komastelle",1,IF(B12="2 Komastellen",2,IF(B12="3 Komastellen",3,1))))))</f>
        <v/>
      </c>
      <c r="P9" s="172"/>
      <c r="Q9" s="172"/>
      <c r="R9" s="20"/>
      <c r="S9" s="58" t="str">
        <f>IF($V$4="Eine Vorlage zur Zielwertüberwachung","Verwendeter ZW =","")</f>
        <v/>
      </c>
      <c r="T9" s="170" t="s">
        <v>34</v>
      </c>
      <c r="U9" s="170"/>
      <c r="V9" s="171" t="str">
        <f>IF(AND($V$4="Eine Vorlage zur Zielwertüberwachung",NOT(AG9="")),"errechneter Mittelwert:","")</f>
        <v/>
      </c>
      <c r="W9" s="171"/>
      <c r="X9" s="171"/>
      <c r="Y9" s="171"/>
      <c r="Z9" s="171"/>
      <c r="AA9" s="171"/>
      <c r="AB9" s="171"/>
      <c r="AC9" s="171"/>
      <c r="AD9" s="171"/>
      <c r="AE9" s="171"/>
      <c r="AF9" s="171"/>
      <c r="AG9" s="172" t="str" cm="1">
        <f t="array" ref="AG9">IF(OR(AND(T13:T37=""),NOT($V$4="Eine Vorlage zur Zielwertüberwachung")),"",ROUND(AVERAGE(T13:T37),IF(T12="0 Komastellen",0,IF(T12="1 Komastelle",1,IF(T12="2 Komastellen",2,IF(T12="3 Komastellen",3,1))))))</f>
        <v/>
      </c>
      <c r="AH9" s="172"/>
      <c r="AI9" s="172"/>
      <c r="AK9" s="58" t="str">
        <f>IF($V$4="Eine Vorlage zur Zielwertüberwachung","Verwendeter ZW =","")</f>
        <v/>
      </c>
      <c r="AL9" s="170" t="s">
        <v>34</v>
      </c>
      <c r="AM9" s="170"/>
      <c r="AN9" s="171" t="str">
        <f>IF(AND($V$4="Eine Vorlage zur Zielwertüberwachung",NOT(AY9="")),"errechneter Mittelwert:","")</f>
        <v/>
      </c>
      <c r="AO9" s="171"/>
      <c r="AP9" s="171"/>
      <c r="AQ9" s="171"/>
      <c r="AR9" s="171"/>
      <c r="AS9" s="171"/>
      <c r="AT9" s="171"/>
      <c r="AU9" s="171"/>
      <c r="AV9" s="171"/>
      <c r="AW9" s="171"/>
      <c r="AX9" s="171"/>
      <c r="AY9" s="172" t="str" cm="1">
        <f t="array" ref="AY9">IF(OR(AND(AL13:AL37=""),NOT($V$4="Eine Vorlage zur Zielwertüberwachung")),"",ROUND(AVERAGE(AL13:AL37),IF(AL12="0 Komastellen",0,IF(AL12="1 Komastelle",1,IF(AL12="2 Komastellen",2,IF(AL12="3 Komastellen",3,1))))))</f>
        <v/>
      </c>
      <c r="AZ9" s="172"/>
      <c r="BA9" s="172"/>
    </row>
    <row r="10" spans="1:56" s="22" customFormat="1" x14ac:dyDescent="0.2">
      <c r="A10" s="45" t="s">
        <v>1</v>
      </c>
      <c r="B10" s="39" t="str">
        <f>O7</f>
        <v>ng/ml</v>
      </c>
      <c r="C10" s="40"/>
      <c r="D10" s="134" t="s">
        <v>2</v>
      </c>
      <c r="E10" s="140"/>
      <c r="F10" s="134" t="s">
        <v>3</v>
      </c>
      <c r="G10" s="140"/>
      <c r="H10" s="134" t="s">
        <v>4</v>
      </c>
      <c r="I10" s="140"/>
      <c r="J10" s="139" t="str">
        <f>IF(AND($V$4="Eine Vorlage zur Zielwertüberwachung",B9="errechneter Mw"),"Mw","Zw")</f>
        <v>Zw</v>
      </c>
      <c r="K10" s="140"/>
      <c r="L10" s="139" t="s">
        <v>5</v>
      </c>
      <c r="M10" s="135"/>
      <c r="N10" s="134" t="s">
        <v>6</v>
      </c>
      <c r="O10" s="135"/>
      <c r="P10" s="136" t="s">
        <v>7</v>
      </c>
      <c r="Q10" s="135"/>
      <c r="R10" s="21"/>
      <c r="S10" s="45" t="s">
        <v>1</v>
      </c>
      <c r="T10" s="39" t="str">
        <f>AG7</f>
        <v>ng/ml</v>
      </c>
      <c r="U10" s="40"/>
      <c r="V10" s="134" t="s">
        <v>2</v>
      </c>
      <c r="W10" s="140"/>
      <c r="X10" s="134" t="s">
        <v>3</v>
      </c>
      <c r="Y10" s="140"/>
      <c r="Z10" s="134" t="s">
        <v>4</v>
      </c>
      <c r="AA10" s="140"/>
      <c r="AB10" s="139" t="str">
        <f>IF(AND($V$4="Eine Vorlage zur Zielwertüberwachung",T9="errechneter Mw"),"Mw","Zw")</f>
        <v>Zw</v>
      </c>
      <c r="AC10" s="140"/>
      <c r="AD10" s="139" t="s">
        <v>5</v>
      </c>
      <c r="AE10" s="135"/>
      <c r="AF10" s="134" t="s">
        <v>6</v>
      </c>
      <c r="AG10" s="135"/>
      <c r="AH10" s="136" t="s">
        <v>7</v>
      </c>
      <c r="AI10" s="135"/>
      <c r="AJ10" s="37"/>
      <c r="AK10" s="45" t="s">
        <v>1</v>
      </c>
      <c r="AL10" s="39" t="str">
        <f>AY7</f>
        <v>Einheit</v>
      </c>
      <c r="AM10" s="40"/>
      <c r="AN10" s="134" t="s">
        <v>2</v>
      </c>
      <c r="AO10" s="140"/>
      <c r="AP10" s="134" t="s">
        <v>3</v>
      </c>
      <c r="AQ10" s="140"/>
      <c r="AR10" s="134" t="s">
        <v>4</v>
      </c>
      <c r="AS10" s="140"/>
      <c r="AT10" s="139" t="str">
        <f>IF(AND($V$4="Eine Vorlage zur Zielwertüberwachung",AL9="errechneter Mw"),"Mw","Zw")</f>
        <v>Zw</v>
      </c>
      <c r="AU10" s="140"/>
      <c r="AV10" s="139" t="s">
        <v>5</v>
      </c>
      <c r="AW10" s="135"/>
      <c r="AX10" s="134" t="s">
        <v>6</v>
      </c>
      <c r="AY10" s="135"/>
      <c r="AZ10" s="136" t="s">
        <v>7</v>
      </c>
      <c r="BA10" s="135"/>
      <c r="BC10" s="130" t="s">
        <v>260</v>
      </c>
      <c r="BD10" s="131"/>
    </row>
    <row r="11" spans="1:56" s="22" customFormat="1" x14ac:dyDescent="0.2">
      <c r="A11" s="41" t="s">
        <v>9</v>
      </c>
      <c r="B11" s="44" t="s">
        <v>27</v>
      </c>
      <c r="C11" s="40"/>
      <c r="D11" s="14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16.79</v>
      </c>
      <c r="E11" s="138"/>
      <c r="F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18.86</v>
      </c>
      <c r="G11" s="138"/>
      <c r="H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20.93</v>
      </c>
      <c r="I11" s="138"/>
      <c r="J11" s="150"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23</v>
      </c>
      <c r="K11" s="151"/>
      <c r="L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25.07</v>
      </c>
      <c r="M11" s="138"/>
      <c r="N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27.14</v>
      </c>
      <c r="O11" s="138"/>
      <c r="P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29.21</v>
      </c>
      <c r="Q11" s="138"/>
      <c r="R11" s="38"/>
      <c r="S11" s="41" t="s">
        <v>9</v>
      </c>
      <c r="T11" s="44" t="s">
        <v>27</v>
      </c>
      <c r="U11" s="40"/>
      <c r="V11" s="141">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41.61</v>
      </c>
      <c r="W11" s="138"/>
      <c r="X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46.74</v>
      </c>
      <c r="Y11" s="138"/>
      <c r="Z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51.87</v>
      </c>
      <c r="AA11" s="138"/>
      <c r="AB11" s="150"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57</v>
      </c>
      <c r="AC11" s="151"/>
      <c r="AD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62.13</v>
      </c>
      <c r="AE11" s="138"/>
      <c r="AF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67.260000000000005</v>
      </c>
      <c r="AG11" s="138"/>
      <c r="AH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72.39</v>
      </c>
      <c r="AI11" s="138"/>
      <c r="AJ11" s="37"/>
      <c r="AK11" s="41" t="s">
        <v>9</v>
      </c>
      <c r="AL11" s="44" t="s">
        <v>27</v>
      </c>
      <c r="AM11" s="40"/>
      <c r="AN11" s="141"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38"/>
      <c r="AP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38"/>
      <c r="AR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38"/>
      <c r="AT11" s="141"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38"/>
      <c r="AV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38"/>
      <c r="AX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38"/>
      <c r="AZ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38"/>
      <c r="BC11" s="132"/>
      <c r="BD11" s="133"/>
    </row>
    <row r="12" spans="1:56" ht="14.25" customHeight="1" x14ac:dyDescent="0.2">
      <c r="A12" s="48" t="str">
        <f>IF(AND(NOT($V$4=""),OR(B12="",B12="Auswahl")),"Runden auf:","")</f>
        <v/>
      </c>
      <c r="B12" s="19" t="s">
        <v>39</v>
      </c>
      <c r="D12" s="24"/>
      <c r="E12" s="25"/>
      <c r="F12" s="24"/>
      <c r="G12" s="25"/>
      <c r="H12" s="24"/>
      <c r="I12" s="25"/>
      <c r="J12" s="24"/>
      <c r="K12" s="25"/>
      <c r="L12" s="24"/>
      <c r="M12" s="25"/>
      <c r="N12" s="24"/>
      <c r="O12" s="25"/>
      <c r="P12" s="24"/>
      <c r="Q12" s="25"/>
      <c r="R12" s="26"/>
      <c r="S12" s="48" t="str">
        <f>IF(AND(NOT($V$4=""),OR(T12="",T12="Auswahl")),"Runden auf:","")</f>
        <v/>
      </c>
      <c r="T12" s="19" t="s">
        <v>39</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22"/>
      <c r="BD13" s="123"/>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22"/>
      <c r="BD14" s="123"/>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22"/>
      <c r="BD15" s="123"/>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22"/>
      <c r="BD16" s="123"/>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22"/>
      <c r="BD17" s="123"/>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22"/>
      <c r="BD18" s="123"/>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22"/>
      <c r="BD19" s="123"/>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22"/>
      <c r="BD20" s="123"/>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22"/>
      <c r="BD21" s="123"/>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22"/>
      <c r="BD22" s="123"/>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22"/>
      <c r="BD23" s="123"/>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22"/>
      <c r="BD24" s="123"/>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22"/>
      <c r="BD25" s="123"/>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22"/>
      <c r="BD26" s="123"/>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22"/>
      <c r="BD27" s="123"/>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22"/>
      <c r="BD28" s="123"/>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22"/>
      <c r="BD29" s="123"/>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22"/>
      <c r="BD30" s="123"/>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22"/>
      <c r="BD31" s="123"/>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22"/>
      <c r="BD32" s="123"/>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22"/>
      <c r="BD33" s="123"/>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22"/>
      <c r="BD34" s="123"/>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22"/>
      <c r="BD35" s="123"/>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22"/>
      <c r="BD36" s="123"/>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22"/>
      <c r="BD37" s="12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F/3xuAOW1vtHe1dk9ZLWGHXe4XhCuPvs3MnJire2vBBA38WphkaiB7TmKdIS0QIXx8IJOrUkchrBI3is15uSJQ==" saltValue="pzWU/QHdC5JIi1ChO2kPGg==" spinCount="100000" sheet="1" objects="1" scenarios="1" selectLockedCells="1"/>
  <mergeCells count="123">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s>
  <phoneticPr fontId="5" type="noConversion"/>
  <conditionalFormatting sqref="A4 AM4">
    <cfRule type="expression" dxfId="115" priority="1790">
      <formula>NOT($V$4="")</formula>
    </cfRule>
  </conditionalFormatting>
  <conditionalFormatting sqref="A9">
    <cfRule type="expression" dxfId="114" priority="1159">
      <formula>AND(B9="eingetragener Zw",$V$4="Eine Vorlage zur Zielwertüberwachung")</formula>
    </cfRule>
    <cfRule type="expression" dxfId="113" priority="1161">
      <formula>AND(B9="errechneter Mw",$V$4="Eine Vorlage zur Zielwertüberwachung")</formula>
    </cfRule>
  </conditionalFormatting>
  <conditionalFormatting sqref="A5:B6">
    <cfRule type="expression" dxfId="112" priority="1164">
      <formula>AND(OR(NOT($C$1=""),NOT($C$3=""),NOT($T$3=""),NOT($AK$3="")),OR(A5="",A5="Test"))</formula>
    </cfRule>
  </conditionalFormatting>
  <conditionalFormatting sqref="BC5:BC10 BC12:BC224">
    <cfRule type="expression" dxfId="111" priority="959">
      <formula>$V$4=""</formula>
    </cfRule>
  </conditionalFormatting>
  <conditionalFormatting sqref="A5:BB38">
    <cfRule type="expression" dxfId="110" priority="990">
      <formula>$V$4=""</formula>
    </cfRule>
  </conditionalFormatting>
  <conditionalFormatting sqref="A3:AK3 A1:C1 A2:B2 AT1:BC3">
    <cfRule type="expression" dxfId="109" priority="1184">
      <formula>$V$4=""</formula>
    </cfRule>
  </conditionalFormatting>
  <conditionalFormatting sqref="B9">
    <cfRule type="expression" dxfId="108" priority="1158">
      <formula>$V$4="Eine Vorlage zur Zielwertüberwachung"</formula>
    </cfRule>
  </conditionalFormatting>
  <conditionalFormatting sqref="B12">
    <cfRule type="expression" dxfId="107" priority="1162">
      <formula>OR($V$4="",NOT(B12="Auswahl"))</formula>
    </cfRule>
    <cfRule type="expression" dxfId="106" priority="1785">
      <formula>AND(NOT(A5=""),NOT(A5="Test"),OR(B12="",B12="Auswahl"))</formula>
    </cfRule>
  </conditionalFormatting>
  <conditionalFormatting sqref="B13:B37">
    <cfRule type="expression" dxfId="105" priority="1178">
      <formula>AND(L$7="----------",NOT(A$5=""),NOT(A$5="Test"))</formula>
    </cfRule>
  </conditionalFormatting>
  <conditionalFormatting sqref="B9:C9">
    <cfRule type="expression" dxfId="104" priority="1160">
      <formula>AND(NOT(A5=""),NOT(A5="Test"),$V$4="Eine Vorlage zur Zielwertüberwachung",OR(B9="",B9="Auswahl"))</formula>
    </cfRule>
    <cfRule type="expression" dxfId="103" priority="1165">
      <formula>AND(B9="eingetragener Zw",$V$4="Eine Vorlage zur Zielwertüberwachung")</formula>
    </cfRule>
    <cfRule type="expression" dxfId="102" priority="1777">
      <formula>AND(B9="errechneter Mw",$V$4="Eine Vorlage zur Zielwertüberwachung")</formula>
    </cfRule>
  </conditionalFormatting>
  <conditionalFormatting sqref="D7:K7">
    <cfRule type="expression" dxfId="101" priority="1157">
      <formula>L7="----------"</formula>
    </cfRule>
    <cfRule type="expression" dxfId="100" priority="1176">
      <formula>NOT(L7="----------")</formula>
    </cfRule>
  </conditionalFormatting>
  <conditionalFormatting sqref="D8:K8">
    <cfRule type="expression" dxfId="99" priority="1155">
      <formula>NOT(D8="")</formula>
    </cfRule>
  </conditionalFormatting>
  <conditionalFormatting sqref="D9:N9">
    <cfRule type="expression" dxfId="98" priority="1118">
      <formula>NOT(D9="")</formula>
    </cfRule>
  </conditionalFormatting>
  <conditionalFormatting sqref="J10:K12">
    <cfRule type="expression" dxfId="97" priority="1772">
      <formula>AND(B9="eingetragener Zw",$V$4="Eine Vorlage zur Zielwertüberwachung")</formula>
    </cfRule>
    <cfRule type="expression" dxfId="96" priority="1773">
      <formula>AND(B9="errechneter Mw",$V$4="Eine Vorlage zur Zielwertüberwachung")</formula>
    </cfRule>
  </conditionalFormatting>
  <conditionalFormatting sqref="J11:K11">
    <cfRule type="expression" dxfId="95" priority="1698">
      <formula>B10="eingetragener Zw"</formula>
    </cfRule>
    <cfRule type="expression" dxfId="94" priority="1699">
      <formula>B10="errechneter Mw"</formula>
    </cfRule>
    <cfRule type="expression" dxfId="93" priority="1700">
      <formula>B10="eingetragener Zw"</formula>
    </cfRule>
    <cfRule type="expression" dxfId="92" priority="1701">
      <formula>B10="errechneter Mw"</formula>
    </cfRule>
  </conditionalFormatting>
  <conditionalFormatting sqref="L7:N7">
    <cfRule type="expression" dxfId="91" priority="1156">
      <formula>AND(L7="----------",$V$4="Eine Vorlage zur Zielwertermittlung")</formula>
    </cfRule>
    <cfRule type="expression" dxfId="90" priority="1170">
      <formula>AND(NOT(A5=""),NOT(A5="Test"),L7="")</formula>
    </cfRule>
    <cfRule type="expression" dxfId="89" priority="1177">
      <formula>AND(B9="eingetragener Zw",$V$4="Eine Vorlage zur Zielwertüberwachung")</formula>
    </cfRule>
    <cfRule type="expression" dxfId="88" priority="2054">
      <formula>NOT(L7="----------")</formula>
    </cfRule>
  </conditionalFormatting>
  <conditionalFormatting sqref="L8:N8">
    <cfRule type="expression" dxfId="87" priority="1120">
      <formula>NOT(L8="")</formula>
    </cfRule>
  </conditionalFormatting>
  <conditionalFormatting sqref="N5:Q5">
    <cfRule type="expression" dxfId="86" priority="1707">
      <formula>AND(NOT(A5="Test"),NOT(A5=""),N5="")</formula>
    </cfRule>
  </conditionalFormatting>
  <conditionalFormatting sqref="N6:Q6">
    <cfRule type="expression" dxfId="85" priority="1168">
      <formula>AND(NOT(A5=""),NOT(A5="Test"),N5="",L11="")</formula>
    </cfRule>
  </conditionalFormatting>
  <conditionalFormatting sqref="O7:Q7">
    <cfRule type="expression" dxfId="84" priority="1180">
      <formula>AND(NOT(A5=""),NOT(A5="Test"),OR(O7="Einheit",O7=""))</formula>
    </cfRule>
  </conditionalFormatting>
  <conditionalFormatting sqref="O8:Q8">
    <cfRule type="expression" dxfId="83" priority="1119">
      <formula>NOT(O8="")</formula>
    </cfRule>
  </conditionalFormatting>
  <conditionalFormatting sqref="O9:Q9">
    <cfRule type="expression" dxfId="82" priority="1117">
      <formula>NOT(O9="")</formula>
    </cfRule>
    <cfRule type="expression" dxfId="81" priority="2058">
      <formula>AND(B9="errechneter Mw",$V$4="Eine Vorlage zur Zielwertüberwachung",NOT(O9=""))</formula>
    </cfRule>
  </conditionalFormatting>
  <conditionalFormatting sqref="S9">
    <cfRule type="expression" dxfId="80" priority="1062">
      <formula>AND(T9="eingetragener Zw",$V$4="Eine Vorlage zur Zielwertüberwachung")</formula>
    </cfRule>
    <cfRule type="expression" dxfId="79" priority="1064">
      <formula>AND(T9="errechneter Mw",$V$4="Eine Vorlage zur Zielwertüberwachung")</formula>
    </cfRule>
  </conditionalFormatting>
  <conditionalFormatting sqref="T9">
    <cfRule type="expression" dxfId="78" priority="1061">
      <formula>$V$4="Eine Vorlage zur Zielwertüberwachung"</formula>
    </cfRule>
  </conditionalFormatting>
  <conditionalFormatting sqref="T12">
    <cfRule type="expression" dxfId="77" priority="1065">
      <formula>OR($V$4="",NOT(T12="Auswahl"))</formula>
    </cfRule>
    <cfRule type="expression" dxfId="76" priority="1082">
      <formula>AND(NOT(S5=""),NOT(S5="Test"),OR(T12="",T12="Auswahl"))</formula>
    </cfRule>
  </conditionalFormatting>
  <conditionalFormatting sqref="T13:T37">
    <cfRule type="expression" dxfId="75" priority="1072">
      <formula>AND(AD$7="----------",NOT(S$5=""),NOT(S$5="Test"))</formula>
    </cfRule>
  </conditionalFormatting>
  <conditionalFormatting sqref="T9:U9">
    <cfRule type="expression" dxfId="74" priority="1063">
      <formula>AND(NOT(S5=""),NOT(S5="Test"),$V$4="Eine Vorlage zur Zielwertüberwachung",OR(T9="",T9="Auswahl"))</formula>
    </cfRule>
    <cfRule type="expression" dxfId="73" priority="1067">
      <formula>AND(T9="eingetragener Zw",$V$4="Eine Vorlage zur Zielwertüberwachung")</formula>
    </cfRule>
    <cfRule type="expression" dxfId="72" priority="1081">
      <formula>AND(T9="errechneter Mw",$V$4="Eine Vorlage zur Zielwertüberwachung")</formula>
    </cfRule>
  </conditionalFormatting>
  <conditionalFormatting sqref="V7:AC7">
    <cfRule type="expression" dxfId="71" priority="1060">
      <formula>AD7="----------"</formula>
    </cfRule>
    <cfRule type="expression" dxfId="70" priority="1070">
      <formula>NOT(AD7="----------")</formula>
    </cfRule>
  </conditionalFormatting>
  <conditionalFormatting sqref="V8:AC8">
    <cfRule type="expression" dxfId="69" priority="1058">
      <formula>NOT(V8="")</formula>
    </cfRule>
  </conditionalFormatting>
  <conditionalFormatting sqref="V9:AF9">
    <cfRule type="expression" dxfId="68" priority="1055">
      <formula>NOT(V9="")</formula>
    </cfRule>
  </conditionalFormatting>
  <conditionalFormatting sqref="V4:AK4">
    <cfRule type="expression" dxfId="67" priority="1788">
      <formula>NOT($V$4="")</formula>
    </cfRule>
    <cfRule type="expression" dxfId="66" priority="1789">
      <formula>$V$4=""</formula>
    </cfRule>
  </conditionalFormatting>
  <conditionalFormatting sqref="AB10:AC12">
    <cfRule type="expression" dxfId="65" priority="1079">
      <formula>AND(T9="eingetragener Zw",$V$4="Eine Vorlage zur Zielwertüberwachung")</formula>
    </cfRule>
    <cfRule type="expression" dxfId="64" priority="1080">
      <formula>AND(T9="errechneter Mw",$V$4="Eine Vorlage zur Zielwertüberwachung")</formula>
    </cfRule>
  </conditionalFormatting>
  <conditionalFormatting sqref="AB11:AC11">
    <cfRule type="expression" dxfId="63" priority="1074">
      <formula>T10="eingetragener Zw"</formula>
    </cfRule>
    <cfRule type="expression" dxfId="62" priority="1075">
      <formula>T10="errechneter Mw"</formula>
    </cfRule>
    <cfRule type="expression" dxfId="61" priority="1076">
      <formula>T10="eingetragener Zw"</formula>
    </cfRule>
    <cfRule type="expression" dxfId="60" priority="1077">
      <formula>T10="errechneter Mw"</formula>
    </cfRule>
  </conditionalFormatting>
  <conditionalFormatting sqref="AD7:AF7">
    <cfRule type="expression" dxfId="59" priority="1059">
      <formula>AND(AD7="----------",$V$4="Eine Vorlage zur Zielwertermittlung")</formula>
    </cfRule>
    <cfRule type="expression" dxfId="58" priority="1069">
      <formula>AND(NOT(S5=""),NOT(S5="Test"),AD7="")</formula>
    </cfRule>
    <cfRule type="expression" dxfId="57" priority="1071">
      <formula>AND(T9="eingetragener Zw",$V$4="Eine Vorlage zur Zielwertüberwachung")</formula>
    </cfRule>
    <cfRule type="expression" dxfId="56" priority="1083">
      <formula>NOT(AD7="----------")</formula>
    </cfRule>
  </conditionalFormatting>
  <conditionalFormatting sqref="AD8:AF8">
    <cfRule type="expression" dxfId="55" priority="1057">
      <formula>NOT(AD8="")</formula>
    </cfRule>
  </conditionalFormatting>
  <conditionalFormatting sqref="AF5:AI5">
    <cfRule type="expression" dxfId="54" priority="1078">
      <formula>AND(NOT(S5="Test"),NOT(S5=""),AF5="")</formula>
    </cfRule>
  </conditionalFormatting>
  <conditionalFormatting sqref="AF6:AI6">
    <cfRule type="expression" dxfId="53" priority="1068">
      <formula>AND(NOT(S5=""),NOT(S5="Test"),AF5="",AD11="")</formula>
    </cfRule>
  </conditionalFormatting>
  <conditionalFormatting sqref="AG7:AI7">
    <cfRule type="expression" dxfId="52" priority="1073">
      <formula>AND(NOT(S5=""),NOT(S5="Test"),OR(AG7="Einheit",AG7=""))</formula>
    </cfRule>
  </conditionalFormatting>
  <conditionalFormatting sqref="AG8:AI8">
    <cfRule type="expression" dxfId="51" priority="1056">
      <formula>NOT(AG8="")</formula>
    </cfRule>
  </conditionalFormatting>
  <conditionalFormatting sqref="AG9:AI9">
    <cfRule type="expression" dxfId="50" priority="1054">
      <formula>NOT(AG9="")</formula>
    </cfRule>
    <cfRule type="expression" dxfId="49" priority="1084">
      <formula>AND(T9="errechneter Mw",$V$4="Eine Vorlage zur Zielwertüberwachung",NOT(AG9=""))</formula>
    </cfRule>
  </conditionalFormatting>
  <conditionalFormatting sqref="AK9">
    <cfRule type="expression" dxfId="48" priority="999">
      <formula>AND(AL9="eingetragener Zw",$V$4="Eine Vorlage zur Zielwertüberwachung")</formula>
    </cfRule>
    <cfRule type="expression" dxfId="47" priority="1001">
      <formula>AND(AL9="errechneter Mw",$V$4="Eine Vorlage zur Zielwertüberwachung")</formula>
    </cfRule>
  </conditionalFormatting>
  <conditionalFormatting sqref="AL4">
    <cfRule type="expression" dxfId="46" priority="2">
      <formula>$V$4=""</formula>
    </cfRule>
  </conditionalFormatting>
  <conditionalFormatting sqref="AL9">
    <cfRule type="expression" dxfId="45" priority="998">
      <formula>$V$4="Eine Vorlage zur Zielwertüberwachung"</formula>
    </cfRule>
  </conditionalFormatting>
  <conditionalFormatting sqref="AL12">
    <cfRule type="expression" dxfId="44" priority="1002">
      <formula>OR($V$4="",NOT(AL12="Auswahl"))</formula>
    </cfRule>
    <cfRule type="expression" dxfId="43" priority="1019">
      <formula>AND(NOT(AK5=""),NOT(AK5="Test"),OR(AL12="",AL12="Auswahl"))</formula>
    </cfRule>
  </conditionalFormatting>
  <conditionalFormatting sqref="AL13:AL37">
    <cfRule type="expression" dxfId="42" priority="1009">
      <formula>AND(AV$7="----------",NOT(AK$5=""),NOT(AK$5="Test"))</formula>
    </cfRule>
  </conditionalFormatting>
  <conditionalFormatting sqref="AL9:AM9">
    <cfRule type="expression" dxfId="41" priority="1000">
      <formula>AND(NOT(AK5=""),NOT(AK5="Test"),$V$4="Eine Vorlage zur Zielwertüberwachung",OR(AL9="",AL9="Auswahl"))</formula>
    </cfRule>
    <cfRule type="expression" dxfId="40" priority="1004">
      <formula>AND(AL9="eingetragener Zw",$V$4="Eine Vorlage zur Zielwertüberwachung")</formula>
    </cfRule>
    <cfRule type="expression" dxfId="39" priority="1018">
      <formula>AND(AL9="errechneter Mw",$V$4="Eine Vorlage zur Zielwertüberwachung")</formula>
    </cfRule>
  </conditionalFormatting>
  <conditionalFormatting sqref="AN7:AU7">
    <cfRule type="expression" dxfId="38" priority="997">
      <formula>AV7="----------"</formula>
    </cfRule>
    <cfRule type="expression" dxfId="37" priority="1007">
      <formula>NOT(AV7="----------")</formula>
    </cfRule>
  </conditionalFormatting>
  <conditionalFormatting sqref="AN8:AU8">
    <cfRule type="expression" dxfId="36" priority="995">
      <formula>NOT(AN8="")</formula>
    </cfRule>
  </conditionalFormatting>
  <conditionalFormatting sqref="AN9:AX9">
    <cfRule type="expression" dxfId="35" priority="992">
      <formula>NOT(AN9="")</formula>
    </cfRule>
  </conditionalFormatting>
  <conditionalFormatting sqref="AT3:AU3">
    <cfRule type="expression" dxfId="34" priority="1881">
      <formula>AT3="dd.mm.yyyy"</formula>
    </cfRule>
  </conditionalFormatting>
  <conditionalFormatting sqref="AT10:AU12">
    <cfRule type="expression" dxfId="33" priority="1016">
      <formula>AND(AL9="eingetragener Zw",$V$4="Eine Vorlage zur Zielwertüberwachung")</formula>
    </cfRule>
    <cfRule type="expression" dxfId="32" priority="1017">
      <formula>AND(AL9="errechneter Mw",$V$4="Eine Vorlage zur Zielwertüberwachung")</formula>
    </cfRule>
  </conditionalFormatting>
  <conditionalFormatting sqref="AT11:AU11">
    <cfRule type="expression" dxfId="31" priority="1011">
      <formula>AL10="eingetragener Zw"</formula>
    </cfRule>
    <cfRule type="expression" dxfId="30" priority="1012">
      <formula>AL10="errechneter Mw"</formula>
    </cfRule>
    <cfRule type="expression" dxfId="29" priority="1013">
      <formula>AL10="eingetragener Zw"</formula>
    </cfRule>
    <cfRule type="expression" dxfId="28" priority="1014">
      <formula>AL10="errechneter Mw"</formula>
    </cfRule>
  </conditionalFormatting>
  <conditionalFormatting sqref="AV7:AX7">
    <cfRule type="expression" dxfId="27" priority="996">
      <formula>AND(AV7="----------",$V$4="Eine Vorlage zur Zielwertermittlung")</formula>
    </cfRule>
    <cfRule type="expression" dxfId="26" priority="1006">
      <formula>AND(NOT(AK5=""),NOT(AK5="Test"),AV7="")</formula>
    </cfRule>
    <cfRule type="expression" dxfId="25" priority="1008">
      <formula>AND(AL9="eingetragener Zw",$V$4="Eine Vorlage zur Zielwertüberwachung")</formula>
    </cfRule>
    <cfRule type="expression" dxfId="24" priority="1020">
      <formula>NOT(AV7="----------")</formula>
    </cfRule>
  </conditionalFormatting>
  <conditionalFormatting sqref="AV8:AX8">
    <cfRule type="expression" dxfId="23" priority="994">
      <formula>NOT(AV8="")</formula>
    </cfRule>
  </conditionalFormatting>
  <conditionalFormatting sqref="AX5:BA5">
    <cfRule type="expression" dxfId="22" priority="1015">
      <formula>AND(NOT(AK5="Test"),NOT(AK5=""),AX5="")</formula>
    </cfRule>
  </conditionalFormatting>
  <conditionalFormatting sqref="AX6:BA6">
    <cfRule type="expression" dxfId="21" priority="1005">
      <formula>AND(NOT(AK5=""),NOT(AK5="Test"),AX5="",AV11="")</formula>
    </cfRule>
  </conditionalFormatting>
  <conditionalFormatting sqref="AY7:BA7">
    <cfRule type="expression" dxfId="20" priority="1010">
      <formula>AND(NOT(AK5=""),NOT(AK5="Test"),OR(AY7="Einheit",AY7=""))</formula>
    </cfRule>
  </conditionalFormatting>
  <conditionalFormatting sqref="AY8:BA8">
    <cfRule type="expression" dxfId="19" priority="993">
      <formula>NOT(AY8="")</formula>
    </cfRule>
  </conditionalFormatting>
  <conditionalFormatting sqref="AY9:BA9">
    <cfRule type="expression" dxfId="18" priority="991">
      <formula>NOT(AY9="")</formula>
    </cfRule>
    <cfRule type="expression" dxfId="17" priority="1021">
      <formula>AND(AL9="errechneter Mw",$V$4="Eine Vorlage zur Zielwertüberwachung",NOT(AY9=""))</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01.04.2026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3" t="str">
        <f>Dokumentationshilfe!C1</f>
        <v>AFIAS</v>
      </c>
      <c r="C2" s="184"/>
      <c r="D2" s="184"/>
      <c r="E2" s="184"/>
      <c r="F2" s="184"/>
      <c r="G2" s="185"/>
    </row>
    <row r="3" spans="2:7" x14ac:dyDescent="0.2">
      <c r="B3" s="186"/>
      <c r="C3" s="187"/>
      <c r="D3" s="187"/>
      <c r="E3" s="187"/>
      <c r="F3" s="187"/>
      <c r="G3" s="188"/>
    </row>
    <row r="4" spans="2:7" x14ac:dyDescent="0.2">
      <c r="B4" s="186"/>
      <c r="C4" s="187"/>
      <c r="D4" s="187"/>
      <c r="E4" s="187"/>
      <c r="F4" s="187"/>
      <c r="G4" s="188"/>
    </row>
    <row r="5" spans="2:7" ht="18.75" thickBot="1" x14ac:dyDescent="0.3">
      <c r="B5" s="189" t="str">
        <f>Dokumentationshilfe!C3</f>
        <v>Vitamin D Kontrolle</v>
      </c>
      <c r="C5" s="190"/>
      <c r="D5" s="191" t="str">
        <f>CONCATENATE(Dokumentationshilfe!S3,Dokumentationshilfe!T3)</f>
        <v>Lot: VDCOVK21</v>
      </c>
      <c r="E5" s="191"/>
      <c r="F5" s="192" t="str">
        <f>CONCATENATE(Dokumentationshilfe!AF3,TEXT(Dokumentationshilfe!AK3,"TT.MM.JJJJ"))</f>
        <v>Verfall: 30.11.2026</v>
      </c>
      <c r="G5" s="193"/>
    </row>
    <row r="6" spans="2:7" ht="13.5" thickBot="1" x14ac:dyDescent="0.25"/>
    <row r="7" spans="2:7" ht="17.25" thickBot="1" x14ac:dyDescent="0.3">
      <c r="B7" s="63" t="s">
        <v>49</v>
      </c>
      <c r="C7" s="64" t="s">
        <v>212</v>
      </c>
      <c r="D7" s="194" t="s">
        <v>213</v>
      </c>
      <c r="E7" s="194"/>
      <c r="F7" s="194"/>
      <c r="G7" s="63" t="s">
        <v>1</v>
      </c>
    </row>
    <row r="8" spans="2:7" ht="15.75" thickBot="1" x14ac:dyDescent="0.25">
      <c r="B8" s="65" t="str">
        <f>Dokumentationshilfe!A5</f>
        <v>Vitamin D</v>
      </c>
      <c r="C8" s="66">
        <f>Dokumentationshilfe!J11</f>
        <v>23</v>
      </c>
      <c r="D8" s="182" t="str">
        <f>CONCATENATE(Dokumentationshilfe!D11," - ",Dokumentationshilfe!P11)</f>
        <v>16.79 - 29.21</v>
      </c>
      <c r="E8" s="182"/>
      <c r="F8" s="182"/>
      <c r="G8" s="65" t="str">
        <f>Dokumentationshilfe!O7</f>
        <v>ng/ml</v>
      </c>
    </row>
    <row r="9" spans="2:7" ht="15.75" thickBot="1" x14ac:dyDescent="0.25">
      <c r="B9" s="65" t="str">
        <f>Dokumentationshilfe!S5</f>
        <v>Vitamin D</v>
      </c>
      <c r="C9" s="66">
        <f>Dokumentationshilfe!AB11</f>
        <v>57</v>
      </c>
      <c r="D9" s="182" t="str">
        <f>CONCATENATE(Dokumentationshilfe!V11," - ",Dokumentationshilfe!AH11)</f>
        <v>41.61 - 72.39</v>
      </c>
      <c r="E9" s="182"/>
      <c r="F9" s="182"/>
      <c r="G9" s="65" t="str">
        <f>Dokumentationshilfe!AG7</f>
        <v>ng/ml</v>
      </c>
    </row>
    <row r="10" spans="2:7" ht="15.75" thickBot="1" x14ac:dyDescent="0.25">
      <c r="B10" s="65" t="str">
        <f>Dokumentationshilfe!AK5</f>
        <v>Test</v>
      </c>
      <c r="C10" s="66" t="str">
        <f>Dokumentationshilfe!AT11</f>
        <v/>
      </c>
      <c r="D10" s="182" t="str">
        <f>CONCATENATE(Dokumentationshilfe!AN11," - ",Dokumentationshilfe!AZ11)</f>
        <v xml:space="preserve"> - </v>
      </c>
      <c r="E10" s="182"/>
      <c r="F10" s="182"/>
      <c r="G10" s="65" t="str">
        <f>Dokumentationshilfe!AY7</f>
        <v>Einheit</v>
      </c>
    </row>
    <row r="11" spans="2:7" ht="15" x14ac:dyDescent="0.2">
      <c r="B11" s="67"/>
      <c r="C11" s="68"/>
      <c r="D11" s="196"/>
      <c r="E11" s="196"/>
      <c r="F11" s="196"/>
      <c r="G11" s="67"/>
    </row>
    <row r="12" spans="2:7" ht="15" x14ac:dyDescent="0.2">
      <c r="B12" s="69"/>
      <c r="C12" s="70"/>
      <c r="D12" s="195"/>
      <c r="E12" s="195"/>
      <c r="F12" s="195"/>
      <c r="G12" s="69"/>
    </row>
    <row r="13" spans="2:7" ht="15" x14ac:dyDescent="0.2">
      <c r="B13" s="69"/>
      <c r="C13" s="70"/>
      <c r="D13" s="195"/>
      <c r="E13" s="195"/>
      <c r="F13" s="195"/>
      <c r="G13" s="69"/>
    </row>
    <row r="14" spans="2:7" ht="15" x14ac:dyDescent="0.2">
      <c r="B14" s="69"/>
      <c r="C14" s="70"/>
      <c r="D14" s="195"/>
      <c r="E14" s="195"/>
      <c r="F14" s="195"/>
      <c r="G14" s="69"/>
    </row>
    <row r="15" spans="2:7" ht="15" x14ac:dyDescent="0.2">
      <c r="B15" s="69"/>
      <c r="C15" s="70"/>
      <c r="D15" s="195"/>
      <c r="E15" s="195"/>
      <c r="F15" s="195"/>
      <c r="G15" s="69"/>
    </row>
    <row r="16" spans="2:7" ht="15" x14ac:dyDescent="0.2">
      <c r="B16" s="69"/>
      <c r="C16" s="70"/>
      <c r="D16" s="195"/>
      <c r="E16" s="195"/>
      <c r="F16" s="195"/>
      <c r="G16" s="69"/>
    </row>
  </sheetData>
  <sheetProtection algorithmName="SHA-512" hashValue="LY9Cm1GZPvMGIbC9NJSwLI39fn7jboAT7w1gKet90VzWptdNcCZQBZzqrNMsVc0czcauD1ZRvb6MWcehHqlT0g==" saltValue="HFvggOr/OXTEMrCdgYNa3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7" t="s">
        <v>255</v>
      </c>
      <c r="C2" s="198"/>
      <c r="D2" s="198"/>
      <c r="E2" s="198"/>
      <c r="F2" s="198"/>
      <c r="G2" s="199"/>
      <c r="I2" s="197" t="s">
        <v>240</v>
      </c>
      <c r="J2" s="198"/>
      <c r="K2" s="198"/>
      <c r="L2" s="198"/>
      <c r="M2" s="199"/>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200" t="s">
        <v>246</v>
      </c>
      <c r="J4" s="201"/>
      <c r="K4" s="201"/>
      <c r="L4" s="201"/>
      <c r="M4" s="202"/>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Vitamin D</v>
      </c>
      <c r="J6" s="80"/>
      <c r="K6" s="80"/>
      <c r="L6" s="103">
        <f>Dokumentationshilfe!J11</f>
        <v>23</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7" t="str">
        <f>IF(OR(F5="VK manuell eingeben",F5="Parameter eingeben"),"",IF(OR(F5=0,F5=""),"",IF(AND(E5="",F5&lt;&gt;"",F5&lt;&gt;0),_xlfn.CONCAT(Hilfstabelle!Q39,MAX(C5,D5)-F5,Hilfstabelle!Q40,MAX(C5,D5)+F5,Hilfstabelle!Q41),IF(E5&lt;F5,Hilfstabelle!Q43,IF(E5&gt;F5,Hilfstabelle!Q44,"")))))</f>
        <v/>
      </c>
      <c r="D7" s="207"/>
      <c r="E7" s="207"/>
      <c r="F7" s="207"/>
      <c r="G7" s="208"/>
      <c r="I7" s="116" t="str">
        <f>Dokumentationshilfe!S5</f>
        <v>Vitamin D</v>
      </c>
      <c r="J7" s="80"/>
      <c r="K7" s="80"/>
      <c r="L7" s="103">
        <f>Dokumentationshilfe!AB11</f>
        <v>57</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9"/>
      <c r="D8" s="209"/>
      <c r="E8" s="209"/>
      <c r="F8" s="209"/>
      <c r="G8" s="210"/>
      <c r="I8" s="117" t="str">
        <f>Dokumentationshilfe!AK5</f>
        <v>Test</v>
      </c>
      <c r="J8" s="81"/>
      <c r="K8" s="81"/>
      <c r="L8" s="105" t="str">
        <f>Dokumentationshilfe!AT11</f>
        <v/>
      </c>
      <c r="M8" s="106" t="str">
        <f t="shared" si="0"/>
        <v>Analysesystem wählen</v>
      </c>
    </row>
    <row r="9" spans="2:13" ht="16.5" customHeight="1" thickTop="1" thickBot="1" x14ac:dyDescent="0.25">
      <c r="B9" s="98"/>
      <c r="C9" s="211"/>
      <c r="D9" s="211"/>
      <c r="E9" s="211"/>
      <c r="F9" s="211"/>
      <c r="G9" s="212"/>
    </row>
    <row r="10" spans="2:13" ht="16.5" customHeight="1" thickTop="1" x14ac:dyDescent="0.2"/>
    <row r="11" spans="2:13" ht="16.5" customHeight="1" thickBot="1" x14ac:dyDescent="0.25"/>
    <row r="12" spans="2:13" ht="16.5" customHeight="1" thickTop="1" thickBot="1" x14ac:dyDescent="0.3">
      <c r="B12" s="213" t="s">
        <v>224</v>
      </c>
      <c r="C12" s="214"/>
      <c r="D12" s="214"/>
      <c r="E12" s="214"/>
      <c r="F12" s="214"/>
      <c r="G12" s="215"/>
    </row>
    <row r="13" spans="2:13" ht="16.5" customHeight="1" thickBot="1" x14ac:dyDescent="0.25">
      <c r="B13" s="94"/>
      <c r="C13" s="95"/>
      <c r="D13" s="95"/>
      <c r="E13" s="95"/>
      <c r="F13" s="95"/>
      <c r="G13" s="96"/>
    </row>
    <row r="14" spans="2:13" ht="16.5" customHeight="1" x14ac:dyDescent="0.2">
      <c r="B14" s="99" t="s">
        <v>236</v>
      </c>
      <c r="C14" s="216" t="s">
        <v>238</v>
      </c>
      <c r="D14" s="216"/>
      <c r="E14" s="100" t="s">
        <v>247</v>
      </c>
      <c r="F14" s="101" t="s">
        <v>237</v>
      </c>
      <c r="G14" s="102"/>
    </row>
    <row r="15" spans="2:13" ht="16.5" customHeight="1" thickBot="1" x14ac:dyDescent="0.25">
      <c r="B15" s="77"/>
      <c r="C15" s="217"/>
      <c r="D15" s="217"/>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7" t="s">
        <v>256</v>
      </c>
      <c r="C18" s="198"/>
      <c r="D18" s="198"/>
      <c r="E18" s="198"/>
      <c r="F18" s="198"/>
      <c r="G18" s="199"/>
    </row>
    <row r="19" spans="2:7" ht="16.5" customHeight="1" thickBot="1" x14ac:dyDescent="0.25">
      <c r="B19" s="84"/>
      <c r="C19" s="85"/>
      <c r="D19" s="85"/>
      <c r="E19" s="85"/>
      <c r="F19" s="85"/>
      <c r="G19" s="86"/>
    </row>
    <row r="20" spans="2:7" ht="16.5" customHeight="1" x14ac:dyDescent="0.2">
      <c r="B20" s="218" t="s">
        <v>257</v>
      </c>
      <c r="C20" s="219"/>
      <c r="D20" s="220" t="str">
        <f>CONCATENATE("Mittelwert der Messwerte von ",C21," (MW):")</f>
        <v>Mittelwert der Messwerte von Auswahl (MW):</v>
      </c>
      <c r="E20" s="221"/>
      <c r="F20" s="221"/>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3" t="str">
        <f>CONCATENATE("Variationskoeffiezient der Messwerte von ",C21," (VK):")</f>
        <v>Variationskoeffiezient der Messwerte von Auswahl (VK):</v>
      </c>
      <c r="E21" s="204"/>
      <c r="F21" s="204"/>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3" t="str">
        <f>CONCATENATE("Standardabweichung der Messwerte von ",C21," (s):")</f>
        <v>Standardabweichung der Messwerte von Auswahl (s):</v>
      </c>
      <c r="E22" s="204"/>
      <c r="F22" s="204"/>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3" t="str">
        <f>CONCATENATE("Maximale absolute Spannweite der Messwerte von ",C21,":")</f>
        <v>Maximale absolute Spannweite der Messwerte von Auswahl:</v>
      </c>
      <c r="E23" s="204"/>
      <c r="F23" s="204"/>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3" t="str">
        <f>CONCATENATE("Maximale relative Spannweite der Messwerte von ",C21," in s:")</f>
        <v>Maximale relative Spannweite der Messwerte von Auswahl in s:</v>
      </c>
      <c r="E24" s="204"/>
      <c r="F24" s="204"/>
      <c r="G24" s="112" t="str">
        <f>IF(OR(C21="Auswahl",C21=""),"Parameter auswählen",IFERROR(_xlfn.TEXTJOIN( ,FALSE,ROUND(G23/G22,2)," s"),"0"))</f>
        <v>Parameter auswählen</v>
      </c>
    </row>
    <row r="25" spans="2:7" ht="16.5" customHeight="1" x14ac:dyDescent="0.2">
      <c r="B25" s="94"/>
      <c r="C25" s="95"/>
      <c r="D25" s="203" t="str">
        <f>CONCATENATE("max. rel. Spannweite der Messwerte von ",C21," in s (s gemäss Qualab):")</f>
        <v>max. rel. Spannweite der Messwerte von Auswahl in s (s gemäss Qualab):</v>
      </c>
      <c r="E25" s="204"/>
      <c r="F25" s="204"/>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5" t="str">
        <f>CONCATENATE("Anzahl Messungen des Parameter ",C21,":")</f>
        <v>Anzahl Messungen des Parameter Auswahl:</v>
      </c>
      <c r="E26" s="206"/>
      <c r="F26" s="206"/>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22" t="s">
        <v>48</v>
      </c>
      <c r="C3" s="222"/>
      <c r="D3" s="222"/>
      <c r="E3" s="222"/>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Vitamin D</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Vitamin D</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3" t="s">
        <v>206</v>
      </c>
      <c r="R28" s="223"/>
      <c r="S28" s="223"/>
      <c r="T28" s="223"/>
      <c r="U28" s="223"/>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3"/>
      <c r="R29" s="223"/>
      <c r="S29" s="223"/>
      <c r="T29" s="223"/>
      <c r="U29" s="223"/>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3"/>
      <c r="R30" s="223"/>
      <c r="S30" s="223"/>
      <c r="T30" s="223"/>
      <c r="U30" s="223"/>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3"/>
      <c r="R31" s="223"/>
      <c r="S31" s="223"/>
      <c r="T31" s="223"/>
      <c r="U31" s="223"/>
      <c r="V31" s="62"/>
      <c r="W31" s="62"/>
      <c r="AB31" t="s">
        <v>60</v>
      </c>
      <c r="AC31" t="s">
        <v>96</v>
      </c>
      <c r="AD31">
        <v>1000000</v>
      </c>
    </row>
    <row r="32" spans="3:30" ht="13.5" thickBot="1" x14ac:dyDescent="0.25">
      <c r="Q32" s="223"/>
      <c r="R32" s="223"/>
      <c r="S32" s="223"/>
      <c r="T32" s="223"/>
      <c r="U32" s="223"/>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3"/>
      <c r="R33" s="223"/>
      <c r="S33" s="223"/>
      <c r="T33" s="223"/>
      <c r="U33" s="223"/>
      <c r="V33" s="62"/>
      <c r="W33" s="62"/>
    </row>
    <row r="34" spans="3:30" x14ac:dyDescent="0.2">
      <c r="C34" s="4"/>
      <c r="L34" s="7"/>
      <c r="Q34" s="223"/>
      <c r="R34" s="223"/>
      <c r="S34" s="223"/>
      <c r="T34" s="223"/>
      <c r="U34" s="223"/>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3"/>
      <c r="R35" s="223"/>
      <c r="S35" s="223"/>
      <c r="T35" s="223"/>
      <c r="U35" s="223"/>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2026-04-01T09:32:39Z</dcterms:modified>
</cp:coreProperties>
</file>