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9\DP-H10\"/>
    </mc:Choice>
  </mc:AlternateContent>
  <xr:revisionPtr revIDLastSave="0" documentId="8_{62A4285A-241E-43FE-9EF4-DA1D6609A21D}"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<sst xmlns="http://schemas.openxmlformats.org/spreadsheetml/2006/main" count="1090" uniqueCount="266">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</sst>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6" fontId="2" fillId="0" borderId="21" xfId="0" quotePrefix="1" applyNumberFormat="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6" fontId="16" fillId="0" borderId="25" xfId="0" applyNumberFormat="1" applyFont="1" applyBorder="1" applyAlignment="1">
      <alignment horizontal="righ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6" fillId="3" borderId="0" xfId="0" applyFont="1" applyFill="1" applyAlignment="1">
      <alignment horizontal="left" vertical="center"/>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topLeftCell="A70" zoomScaleNormal="100" zoomScalePageLayoutView="55" workbookViewId="0">
      <selection activeCell="A87" sqref="A8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0" t="s">
        <v>25</v>
      </c>
      <c r="B1" s="161"/>
      <c r="C1" s="161" t="s">
        <v>262</v>
      </c>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77"/>
      <c r="AV1" s="15"/>
      <c r="AW1" s="15"/>
      <c r="AX1" s="15"/>
      <c r="AY1" s="15"/>
      <c r="AZ1" s="15"/>
      <c r="BA1" s="15"/>
    </row>
    <row r="2" spans="1:56" ht="12.75" customHeight="1" x14ac:dyDescent="0.2">
      <c r="A2" s="162"/>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78"/>
      <c r="AV2" s="15"/>
      <c r="AW2" s="15"/>
      <c r="AX2" s="15"/>
      <c r="AY2" s="15"/>
      <c r="AZ2" s="15"/>
      <c r="BA2" s="15"/>
    </row>
    <row r="3" spans="1:56" ht="30.75" customHeight="1" x14ac:dyDescent="0.2">
      <c r="A3" s="164" t="s">
        <v>24</v>
      </c>
      <c r="B3" s="165"/>
      <c r="C3" s="166" t="s">
        <v>263</v>
      </c>
      <c r="D3" s="166"/>
      <c r="E3" s="166"/>
      <c r="F3" s="166"/>
      <c r="G3" s="166"/>
      <c r="H3" s="166"/>
      <c r="I3" s="166"/>
      <c r="J3" s="166"/>
      <c r="K3" s="166"/>
      <c r="L3" s="166"/>
      <c r="M3" s="166"/>
      <c r="N3" s="166"/>
      <c r="O3" s="166"/>
      <c r="P3" s="166"/>
      <c r="Q3" s="166"/>
      <c r="R3" s="122"/>
      <c r="S3" s="122" t="s">
        <v>26</v>
      </c>
      <c r="T3" s="166" t="s">
        <v>265</v>
      </c>
      <c r="U3" s="166"/>
      <c r="V3" s="166"/>
      <c r="W3" s="166"/>
      <c r="X3" s="166"/>
      <c r="Y3" s="166"/>
      <c r="Z3" s="166"/>
      <c r="AA3" s="166"/>
      <c r="AB3" s="166"/>
      <c r="AC3" s="166"/>
      <c r="AD3" s="166"/>
      <c r="AE3" s="166"/>
      <c r="AF3" s="165" t="s">
        <v>28</v>
      </c>
      <c r="AG3" s="165"/>
      <c r="AH3" s="165"/>
      <c r="AI3" s="165"/>
      <c r="AJ3" s="165"/>
      <c r="AK3" s="179">
        <v>46208</v>
      </c>
      <c r="AL3" s="179"/>
      <c r="AM3" s="179"/>
      <c r="AN3" s="179"/>
      <c r="AO3" s="179"/>
      <c r="AP3" s="179"/>
      <c r="AQ3" s="179"/>
      <c r="AR3" s="179"/>
      <c r="AS3" s="179"/>
      <c r="AT3" s="179"/>
      <c r="AU3" s="180"/>
      <c r="AV3" s="17"/>
      <c r="AW3" s="17"/>
      <c r="AX3" s="17"/>
      <c r="AY3" s="17"/>
      <c r="AZ3" s="17"/>
      <c r="BA3" s="17"/>
    </row>
    <row r="4" spans="1:56" ht="14.25" customHeight="1" x14ac:dyDescent="0.2">
      <c r="A4" s="168" t="str">
        <f>IF(V4="","Welche Art von Vorlage wird benötigt? Wählen Sie im orangen Feld (rechts) aus.","")</f>
        <v/>
      </c>
      <c r="B4" s="168"/>
      <c r="C4" s="168"/>
      <c r="D4" s="168"/>
      <c r="E4" s="168"/>
      <c r="F4" s="168"/>
      <c r="G4" s="168"/>
      <c r="H4" s="168"/>
      <c r="I4" s="168"/>
      <c r="J4" s="168"/>
      <c r="K4" s="168"/>
      <c r="L4" s="168"/>
      <c r="M4" s="168"/>
      <c r="N4" s="168"/>
      <c r="O4" s="168"/>
      <c r="P4" s="168"/>
      <c r="Q4" s="168"/>
      <c r="R4" s="168"/>
      <c r="S4" s="168"/>
      <c r="T4" s="168"/>
      <c r="U4" s="168"/>
      <c r="V4" s="167" t="s">
        <v>32</v>
      </c>
      <c r="W4" s="167"/>
      <c r="X4" s="167"/>
      <c r="Y4" s="167"/>
      <c r="Z4" s="167"/>
      <c r="AA4" s="167"/>
      <c r="AB4" s="167"/>
      <c r="AC4" s="167"/>
      <c r="AD4" s="167"/>
      <c r="AE4" s="167"/>
      <c r="AF4" s="167"/>
      <c r="AG4" s="167"/>
      <c r="AH4" s="167"/>
      <c r="AI4" s="167"/>
      <c r="AJ4" s="167"/>
      <c r="AK4" s="167"/>
      <c r="AM4" s="176" t="str">
        <f>IF($V$4="","Nach jedem Gebrauch eine neue Vorlage öffnen -&gt; Speichern unter","")</f>
        <v/>
      </c>
      <c r="AN4" s="176"/>
      <c r="AO4" s="176"/>
      <c r="AP4" s="176"/>
      <c r="AQ4" s="176"/>
      <c r="AR4" s="176"/>
      <c r="AS4" s="176"/>
      <c r="AT4" s="176"/>
      <c r="AU4" s="176"/>
      <c r="AV4" s="176"/>
      <c r="AW4" s="176"/>
      <c r="AX4" s="176"/>
      <c r="AY4" s="176"/>
      <c r="AZ4" s="176"/>
      <c r="BA4" s="176"/>
      <c r="BB4" s="176"/>
      <c r="BC4" s="176"/>
    </row>
    <row r="5" spans="1:56" ht="12.75" customHeight="1" x14ac:dyDescent="0.2">
      <c r="A5" s="145" t="s">
        <v>145</v>
      </c>
      <c r="B5" s="146"/>
      <c r="C5" s="18"/>
      <c r="D5" s="152" t="s">
        <v>0</v>
      </c>
      <c r="E5" s="153"/>
      <c r="F5" s="153"/>
      <c r="G5" s="153"/>
      <c r="H5" s="153"/>
      <c r="I5" s="153"/>
      <c r="J5" s="153"/>
      <c r="K5" s="153"/>
      <c r="L5" s="153"/>
      <c r="M5" s="154"/>
      <c r="N5" s="149">
        <f>IFERROR(VLOOKUP(A5,'Qualabtoleranzen&amp;Einheiten'!$B$6:$E$200,2,FALSE),"")</f>
        <v>0.25</v>
      </c>
      <c r="O5" s="149"/>
      <c r="P5" s="149"/>
      <c r="Q5" s="150"/>
      <c r="R5" s="19"/>
      <c r="S5" s="145" t="s">
        <v>103</v>
      </c>
      <c r="T5" s="146"/>
      <c r="U5" s="18"/>
      <c r="V5" s="152" t="s">
        <v>0</v>
      </c>
      <c r="W5" s="153"/>
      <c r="X5" s="153"/>
      <c r="Y5" s="153"/>
      <c r="Z5" s="153"/>
      <c r="AA5" s="153"/>
      <c r="AB5" s="153"/>
      <c r="AC5" s="153"/>
      <c r="AD5" s="153"/>
      <c r="AE5" s="154"/>
      <c r="AF5" s="149">
        <f>IFERROR(VLOOKUP(S5,'Qualabtoleranzen&amp;Einheiten'!$B$6:$E$200,2,FALSE),"")</f>
        <v>0.25</v>
      </c>
      <c r="AG5" s="149"/>
      <c r="AH5" s="149"/>
      <c r="AI5" s="150"/>
      <c r="AJ5" s="40"/>
      <c r="AK5" s="145" t="s">
        <v>118</v>
      </c>
      <c r="AL5" s="146"/>
      <c r="AM5" s="18"/>
      <c r="AN5" s="152" t="s">
        <v>0</v>
      </c>
      <c r="AO5" s="153"/>
      <c r="AP5" s="153"/>
      <c r="AQ5" s="153"/>
      <c r="AR5" s="153"/>
      <c r="AS5" s="153"/>
      <c r="AT5" s="153"/>
      <c r="AU5" s="153"/>
      <c r="AV5" s="153"/>
      <c r="AW5" s="154"/>
      <c r="AX5" s="149">
        <f>IFERROR(VLOOKUP(AK5,'Qualabtoleranzen&amp;Einheiten'!$B$6:$E$200,2,FALSE),"")</f>
        <v>0.09</v>
      </c>
      <c r="AY5" s="149"/>
      <c r="AZ5" s="149"/>
      <c r="BA5" s="150"/>
    </row>
    <row r="6" spans="1:56" ht="12.75" customHeight="1" x14ac:dyDescent="0.2">
      <c r="A6" s="147"/>
      <c r="B6" s="148"/>
      <c r="C6" s="18"/>
      <c r="D6" s="152" t="s">
        <v>8</v>
      </c>
      <c r="E6" s="153"/>
      <c r="F6" s="153"/>
      <c r="G6" s="153"/>
      <c r="H6" s="153"/>
      <c r="I6" s="153"/>
      <c r="J6" s="153"/>
      <c r="K6" s="153"/>
      <c r="L6" s="153"/>
      <c r="M6" s="154"/>
      <c r="N6" s="149">
        <v>0.13</v>
      </c>
      <c r="O6" s="149"/>
      <c r="P6" s="149"/>
      <c r="Q6" s="150"/>
      <c r="R6" s="19"/>
      <c r="S6" s="147"/>
      <c r="T6" s="148"/>
      <c r="U6" s="18"/>
      <c r="V6" s="152" t="s">
        <v>8</v>
      </c>
      <c r="W6" s="153"/>
      <c r="X6" s="153"/>
      <c r="Y6" s="153"/>
      <c r="Z6" s="153"/>
      <c r="AA6" s="153"/>
      <c r="AB6" s="153"/>
      <c r="AC6" s="153"/>
      <c r="AD6" s="153"/>
      <c r="AE6" s="154"/>
      <c r="AF6" s="149">
        <v>8.2799999999999999E-2</v>
      </c>
      <c r="AG6" s="149"/>
      <c r="AH6" s="149"/>
      <c r="AI6" s="150"/>
      <c r="AJ6" s="40"/>
      <c r="AK6" s="147"/>
      <c r="AL6" s="148"/>
      <c r="AM6" s="18"/>
      <c r="AN6" s="152" t="s">
        <v>8</v>
      </c>
      <c r="AO6" s="153"/>
      <c r="AP6" s="153"/>
      <c r="AQ6" s="153"/>
      <c r="AR6" s="153"/>
      <c r="AS6" s="153"/>
      <c r="AT6" s="153"/>
      <c r="AU6" s="153"/>
      <c r="AV6" s="153"/>
      <c r="AW6" s="154"/>
      <c r="AX6" s="149">
        <v>5.7500000000000002E-2</v>
      </c>
      <c r="AY6" s="149"/>
      <c r="AZ6" s="149"/>
      <c r="BA6" s="150"/>
    </row>
    <row r="7" spans="1:56" ht="12.75" customHeight="1" x14ac:dyDescent="0.2">
      <c r="A7" s="137"/>
      <c r="B7" s="138"/>
      <c r="C7" s="18"/>
      <c r="D7" s="155" t="str">
        <f>IF(AND($V$4="Eine Vorlage zur Zielwertermittlung",NOT(L7="----------")),"neuer Zielwert",IF(NOT($V$4="Eine Vorlage zur Zielwertermittlung"),"Zielwert",""))</f>
        <v>Zielwert</v>
      </c>
      <c r="E7" s="156"/>
      <c r="F7" s="156"/>
      <c r="G7" s="156"/>
      <c r="H7" s="156"/>
      <c r="I7" s="156"/>
      <c r="J7" s="156"/>
      <c r="K7" s="157"/>
      <c r="L7" s="170">
        <v>7.7</v>
      </c>
      <c r="M7" s="170"/>
      <c r="N7" s="170"/>
      <c r="O7" s="142" t="str">
        <f>IFERROR(VLOOKUP(A5,'Qualabtoleranzen&amp;Einheiten'!$B$6:$E$200,4,FALSE),"Einheit")</f>
        <v>x103/µL</v>
      </c>
      <c r="P7" s="143"/>
      <c r="Q7" s="144"/>
      <c r="R7" s="19"/>
      <c r="S7" s="137"/>
      <c r="T7" s="138"/>
      <c r="U7" s="18"/>
      <c r="V7" s="155" t="str">
        <f>IF(AND($V$4="Eine Vorlage zur Zielwertermittlung",NOT(AD7="----------")),"neuer Zielwert",IF(NOT($V$4="Eine Vorlage zur Zielwertermittlung"),"Zielwert",""))</f>
        <v>Zielwert</v>
      </c>
      <c r="W7" s="156"/>
      <c r="X7" s="156"/>
      <c r="Y7" s="156"/>
      <c r="Z7" s="156"/>
      <c r="AA7" s="156"/>
      <c r="AB7" s="156"/>
      <c r="AC7" s="157"/>
      <c r="AD7" s="141">
        <v>4.83</v>
      </c>
      <c r="AE7" s="141"/>
      <c r="AF7" s="141"/>
      <c r="AG7" s="142" t="str">
        <f>IFERROR(VLOOKUP(S5,'Qualabtoleranzen&amp;Einheiten'!$B$6:$E$200,4,FALSE),"Einheit")</f>
        <v>x106/µl</v>
      </c>
      <c r="AH7" s="143"/>
      <c r="AI7" s="144"/>
      <c r="AJ7" s="40"/>
      <c r="AK7" s="137"/>
      <c r="AL7" s="138"/>
      <c r="AM7" s="18"/>
      <c r="AN7" s="155" t="str">
        <f>IF(AND($V$4="Eine Vorlage zur Zielwertermittlung",NOT(AV7="----------")),"neuer Zielwert",IF(NOT($V$4="Eine Vorlage zur Zielwertermittlung"),"Zielwert",""))</f>
        <v>Zielwert</v>
      </c>
      <c r="AO7" s="156"/>
      <c r="AP7" s="156"/>
      <c r="AQ7" s="156"/>
      <c r="AR7" s="156"/>
      <c r="AS7" s="156"/>
      <c r="AT7" s="156"/>
      <c r="AU7" s="157"/>
      <c r="AV7" s="141">
        <v>13.9</v>
      </c>
      <c r="AW7" s="141"/>
      <c r="AX7" s="141"/>
      <c r="AY7" s="142" t="str">
        <f>IFERROR(VLOOKUP(AK5,'Qualabtoleranzen&amp;Einheiten'!$B$6:$E$200,4,FALSE),"Einheit")</f>
        <v>g/dl</v>
      </c>
      <c r="AZ7" s="143"/>
      <c r="BA7" s="144"/>
    </row>
    <row r="8" spans="1:56" ht="12.75" customHeight="1" x14ac:dyDescent="0.2">
      <c r="A8" s="139"/>
      <c r="B8" s="140"/>
      <c r="C8" s="18"/>
      <c r="D8" s="135" t="str">
        <f>IF(L8="","","Standardabweichung")</f>
        <v>Standardabweichung</v>
      </c>
      <c r="E8" s="135"/>
      <c r="F8" s="135"/>
      <c r="G8" s="135"/>
      <c r="H8" s="135"/>
      <c r="I8" s="135"/>
      <c r="J8" s="135"/>
      <c r="K8" s="135"/>
      <c r="L8" s="136">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36"/>
      <c r="N8" s="136"/>
      <c r="O8" s="130" t="str">
        <f>IF(L8="","",O7)</f>
        <v>x103/µL</v>
      </c>
      <c r="P8" s="130"/>
      <c r="Q8" s="130"/>
      <c r="R8" s="19"/>
      <c r="S8" s="139"/>
      <c r="T8" s="140"/>
      <c r="U8" s="18"/>
      <c r="V8" s="135" t="str">
        <f>IF(AD8="","","Standardabweichung")</f>
        <v>Standardabweichung</v>
      </c>
      <c r="W8" s="135"/>
      <c r="X8" s="135"/>
      <c r="Y8" s="135"/>
      <c r="Z8" s="135"/>
      <c r="AA8" s="135"/>
      <c r="AB8" s="135"/>
      <c r="AC8" s="135"/>
      <c r="AD8" s="136">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0.13</v>
      </c>
      <c r="AE8" s="136"/>
      <c r="AF8" s="136"/>
      <c r="AG8" s="130" t="str">
        <f>IF(AD8="","",AG7)</f>
        <v>x106/µl</v>
      </c>
      <c r="AH8" s="130"/>
      <c r="AI8" s="130"/>
      <c r="AJ8" s="40"/>
      <c r="AK8" s="139"/>
      <c r="AL8" s="140"/>
      <c r="AM8" s="18"/>
      <c r="AN8" s="135" t="str">
        <f>IF(AV8="","","Standardabweichung")</f>
        <v>Standardabweichung</v>
      </c>
      <c r="AO8" s="135"/>
      <c r="AP8" s="135"/>
      <c r="AQ8" s="135"/>
      <c r="AR8" s="135"/>
      <c r="AS8" s="135"/>
      <c r="AT8" s="135"/>
      <c r="AU8" s="135"/>
      <c r="AV8" s="136">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36"/>
      <c r="AX8" s="136"/>
      <c r="AY8" s="130" t="str">
        <f>IF(AV8="","",AY7)</f>
        <v>g/dl</v>
      </c>
      <c r="AZ8" s="130"/>
      <c r="BA8" s="130"/>
    </row>
    <row r="9" spans="1:56" ht="13.5" x14ac:dyDescent="0.25">
      <c r="A9" s="60" t="str">
        <f>IF($V$4="Eine Vorlage zur Zielwertüberwachung","Verwendeter ZW =","")</f>
        <v/>
      </c>
      <c r="B9" s="171" t="s">
        <v>34</v>
      </c>
      <c r="C9" s="171"/>
      <c r="D9" s="172" t="str">
        <f>IF(AND($V$4="Eine Vorlage zur Zielwertüberwachung",NOT(O9="")),"errechneter Mittelwert:","")</f>
        <v/>
      </c>
      <c r="E9" s="172"/>
      <c r="F9" s="172"/>
      <c r="G9" s="172"/>
      <c r="H9" s="172"/>
      <c r="I9" s="172"/>
      <c r="J9" s="172"/>
      <c r="K9" s="172"/>
      <c r="L9" s="172"/>
      <c r="M9" s="172"/>
      <c r="N9" s="172"/>
      <c r="O9" s="173" t="str" cm="1">
        <f t="array" ref="O9">IF(OR(AND(B13:B37=""),NOT($V$4="Eine Vorlage zur Zielwertüberwachung")),"",ROUND(AVERAGE(B13:B37),IF(B12="0 Komastellen",0,IF(B12="1 Komastelle",1,IF(B12="2 Komastellen",2,IF(B12="3 Komastellen",3,1))))))</f>
        <v/>
      </c>
      <c r="P9" s="173"/>
      <c r="Q9" s="173"/>
      <c r="R9" s="20"/>
      <c r="S9" s="60" t="str">
        <f>IF($V$4="Eine Vorlage zur Zielwertüberwachung","Verwendeter ZW =","")</f>
        <v/>
      </c>
      <c r="T9" s="171" t="s">
        <v>34</v>
      </c>
      <c r="U9" s="171"/>
      <c r="V9" s="172" t="str">
        <f>IF(AND($V$4="Eine Vorlage zur Zielwertüberwachung",NOT(AG9="")),"errechneter Mittelwert:","")</f>
        <v/>
      </c>
      <c r="W9" s="172"/>
      <c r="X9" s="172"/>
      <c r="Y9" s="172"/>
      <c r="Z9" s="172"/>
      <c r="AA9" s="172"/>
      <c r="AB9" s="172"/>
      <c r="AC9" s="172"/>
      <c r="AD9" s="172"/>
      <c r="AE9" s="172"/>
      <c r="AF9" s="172"/>
      <c r="AG9" s="173" t="str" cm="1">
        <f t="array" ref="AG9">IF(OR(AND(T13:T37=""),NOT($V$4="Eine Vorlage zur Zielwertüberwachung")),"",ROUND(AVERAGE(T13:T37),IF(T12="0 Komastellen",0,IF(T12="1 Komastelle",1,IF(T12="2 Komastellen",2,IF(T12="3 Komastellen",3,1))))))</f>
        <v/>
      </c>
      <c r="AH9" s="173"/>
      <c r="AI9" s="173"/>
      <c r="AK9" s="60" t="str">
        <f>IF($V$4="Eine Vorlage zur Zielwertüberwachung","Verwendeter ZW =","")</f>
        <v/>
      </c>
      <c r="AL9" s="171" t="s">
        <v>34</v>
      </c>
      <c r="AM9" s="171"/>
      <c r="AN9" s="172" t="str">
        <f>IF(AND($V$4="Eine Vorlage zur Zielwertüberwachung",NOT(AY9="")),"errechneter Mittelwert:","")</f>
        <v/>
      </c>
      <c r="AO9" s="172"/>
      <c r="AP9" s="172"/>
      <c r="AQ9" s="172"/>
      <c r="AR9" s="172"/>
      <c r="AS9" s="172"/>
      <c r="AT9" s="172"/>
      <c r="AU9" s="172"/>
      <c r="AV9" s="172"/>
      <c r="AW9" s="172"/>
      <c r="AX9" s="172"/>
      <c r="AY9" s="173" t="str" cm="1">
        <f t="array" ref="AY9">IF(OR(AND(AL13:AL37=""),NOT($V$4="Eine Vorlage zur Zielwertüberwachung")),"",ROUND(AVERAGE(AL13:AL37),IF(AL12="0 Komastellen",0,IF(AL12="1 Komastelle",1,IF(AL12="2 Komastellen",2,IF(AL12="3 Komastellen",3,1))))))</f>
        <v/>
      </c>
      <c r="AZ9" s="173"/>
      <c r="BA9" s="173"/>
    </row>
    <row r="10" spans="1:56" s="22" customFormat="1" x14ac:dyDescent="0.2">
      <c r="A10" s="48" t="s">
        <v>1</v>
      </c>
      <c r="B10" s="42" t="str">
        <f>O7</f>
        <v>x103/µL</v>
      </c>
      <c r="C10" s="43"/>
      <c r="D10" s="132" t="s">
        <v>2</v>
      </c>
      <c r="E10" s="133"/>
      <c r="F10" s="132" t="s">
        <v>3</v>
      </c>
      <c r="G10" s="133"/>
      <c r="H10" s="132" t="s">
        <v>4</v>
      </c>
      <c r="I10" s="133"/>
      <c r="J10" s="134" t="str">
        <f>IF(AND($V$4="Eine Vorlage zur Zielwertüberwachung",B9="errechneter Mw"),"Mw","Zw")</f>
        <v>Zw</v>
      </c>
      <c r="K10" s="133"/>
      <c r="L10" s="134" t="s">
        <v>5</v>
      </c>
      <c r="M10" s="131"/>
      <c r="N10" s="132" t="s">
        <v>6</v>
      </c>
      <c r="O10" s="131"/>
      <c r="P10" s="130" t="s">
        <v>7</v>
      </c>
      <c r="Q10" s="131"/>
      <c r="R10" s="21"/>
      <c r="S10" s="48" t="s">
        <v>1</v>
      </c>
      <c r="T10" s="42" t="str">
        <f>AG7</f>
        <v>x106/µl</v>
      </c>
      <c r="U10" s="43"/>
      <c r="V10" s="132" t="s">
        <v>2</v>
      </c>
      <c r="W10" s="133"/>
      <c r="X10" s="132" t="s">
        <v>3</v>
      </c>
      <c r="Y10" s="133"/>
      <c r="Z10" s="132" t="s">
        <v>4</v>
      </c>
      <c r="AA10" s="133"/>
      <c r="AB10" s="134" t="str">
        <f>IF(AND($V$4="Eine Vorlage zur Zielwertüberwachung",T9="errechneter Mw"),"Mw","Zw")</f>
        <v>Zw</v>
      </c>
      <c r="AC10" s="133"/>
      <c r="AD10" s="134" t="s">
        <v>5</v>
      </c>
      <c r="AE10" s="131"/>
      <c r="AF10" s="132" t="s">
        <v>6</v>
      </c>
      <c r="AG10" s="131"/>
      <c r="AH10" s="130" t="s">
        <v>7</v>
      </c>
      <c r="AI10" s="131"/>
      <c r="AJ10" s="40"/>
      <c r="AK10" s="48" t="s">
        <v>1</v>
      </c>
      <c r="AL10" s="42" t="str">
        <f>AY7</f>
        <v>g/dl</v>
      </c>
      <c r="AM10" s="43"/>
      <c r="AN10" s="132" t="s">
        <v>2</v>
      </c>
      <c r="AO10" s="133"/>
      <c r="AP10" s="132" t="s">
        <v>3</v>
      </c>
      <c r="AQ10" s="133"/>
      <c r="AR10" s="132" t="s">
        <v>4</v>
      </c>
      <c r="AS10" s="133"/>
      <c r="AT10" s="134" t="str">
        <f>IF(AND($V$4="Eine Vorlage zur Zielwertüberwachung",AL9="errechneter Mw"),"Mw","Zw")</f>
        <v>Zw</v>
      </c>
      <c r="AU10" s="133"/>
      <c r="AV10" s="134" t="s">
        <v>5</v>
      </c>
      <c r="AW10" s="131"/>
      <c r="AX10" s="132" t="s">
        <v>6</v>
      </c>
      <c r="AY10" s="131"/>
      <c r="AZ10" s="130" t="s">
        <v>7</v>
      </c>
      <c r="BA10" s="131"/>
      <c r="BC10" s="181" t="s">
        <v>260</v>
      </c>
      <c r="BD10" s="182"/>
    </row>
    <row r="11" spans="1:56" s="22" customFormat="1" x14ac:dyDescent="0.2">
      <c r="A11" s="44" t="s">
        <v>9</v>
      </c>
      <c r="B11" s="47" t="s">
        <v>27</v>
      </c>
      <c r="C11" s="43"/>
      <c r="D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6.6999999999999993</v>
      </c>
      <c r="E11" s="129"/>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I11" s="126"/>
      <c r="J11" s="15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29"/>
      <c r="L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29"/>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O11" s="126"/>
      <c r="P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29"/>
      <c r="R11" s="41"/>
      <c r="S11" s="44" t="s">
        <v>9</v>
      </c>
      <c r="T11" s="47" t="s">
        <v>27</v>
      </c>
      <c r="U11" s="43"/>
      <c r="V11" s="16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4.4399999999999995</v>
      </c>
      <c r="W11" s="159"/>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4.5699999999999994</v>
      </c>
      <c r="Y11" s="126"/>
      <c r="Z11" s="15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v>
      </c>
      <c r="AA11" s="159"/>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4.83</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4.96</v>
      </c>
      <c r="AE11" s="126"/>
      <c r="AF11" s="15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v>
      </c>
      <c r="AG11" s="159"/>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5.22</v>
      </c>
      <c r="AI11" s="126"/>
      <c r="AJ11" s="40"/>
      <c r="AK11" s="44" t="s">
        <v>9</v>
      </c>
      <c r="AL11" s="47" t="s">
        <v>27</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O11" s="126"/>
      <c r="AP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Q11" s="129"/>
      <c r="AR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S11" s="129"/>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13.9</v>
      </c>
      <c r="AU11" s="126"/>
      <c r="AV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AW11" s="126"/>
      <c r="AX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AY11" s="129"/>
      <c r="AZ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14.6</v>
      </c>
      <c r="BA11" s="129"/>
      <c r="BC11" s="183"/>
      <c r="BD11" s="184"/>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4"/>
      <c r="BD13" s="175"/>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4"/>
      <c r="BD14" s="175"/>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5"/>
      <c r="BD15" s="18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4"/>
      <c r="BD16" s="175"/>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4"/>
      <c r="BD17" s="175"/>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4"/>
      <c r="BD18" s="175"/>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4"/>
      <c r="BD19" s="175"/>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4"/>
      <c r="BD20" s="175"/>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4"/>
      <c r="BD21" s="175"/>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4"/>
      <c r="BD22" s="175"/>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4"/>
      <c r="BD23" s="175"/>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4"/>
      <c r="BD24" s="175"/>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4"/>
      <c r="BD25" s="175"/>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4"/>
      <c r="BD26" s="175"/>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4"/>
      <c r="BD27" s="175"/>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4"/>
      <c r="BD28" s="175"/>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4"/>
      <c r="BD29" s="175"/>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4"/>
      <c r="BD30" s="175"/>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4"/>
      <c r="BD31" s="175"/>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4"/>
      <c r="BD32" s="175"/>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4"/>
      <c r="BD33" s="175"/>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4"/>
      <c r="BD34" s="175"/>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4"/>
      <c r="BD35" s="175"/>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4"/>
      <c r="BD36" s="175"/>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4"/>
      <c r="BD37" s="175"/>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45" t="s">
        <v>115</v>
      </c>
      <c r="B41" s="146"/>
      <c r="C41" s="18"/>
      <c r="D41" s="152" t="s">
        <v>0</v>
      </c>
      <c r="E41" s="153"/>
      <c r="F41" s="153"/>
      <c r="G41" s="153"/>
      <c r="H41" s="153"/>
      <c r="I41" s="153"/>
      <c r="J41" s="153"/>
      <c r="K41" s="153"/>
      <c r="L41" s="153"/>
      <c r="M41" s="154"/>
      <c r="N41" s="149">
        <f>IFERROR(VLOOKUP(A41,'Qualabtoleranzen&amp;Einheiten'!$B$6:$E$200,2,FALSE),"")</f>
        <v>0.09</v>
      </c>
      <c r="O41" s="149"/>
      <c r="P41" s="149"/>
      <c r="Q41" s="150"/>
      <c r="R41" s="19"/>
      <c r="S41" s="145" t="s">
        <v>179</v>
      </c>
      <c r="T41" s="146"/>
      <c r="U41" s="18"/>
      <c r="V41" s="152" t="s">
        <v>0</v>
      </c>
      <c r="W41" s="153"/>
      <c r="X41" s="153"/>
      <c r="Y41" s="153"/>
      <c r="Z41" s="153"/>
      <c r="AA41" s="153"/>
      <c r="AB41" s="153"/>
      <c r="AC41" s="153"/>
      <c r="AD41" s="153"/>
      <c r="AE41" s="154"/>
      <c r="AF41" s="149">
        <f>IFERROR(VLOOKUP(S41,'Qualabtoleranzen&amp;Einheiten'!$B$6:$E$200,2,FALSE),"")</f>
        <v>0.25</v>
      </c>
      <c r="AG41" s="149"/>
      <c r="AH41" s="149"/>
      <c r="AI41" s="150"/>
      <c r="AJ41" s="19"/>
      <c r="AK41" s="145" t="s">
        <v>261</v>
      </c>
      <c r="AL41" s="146"/>
      <c r="AM41" s="18"/>
      <c r="AN41" s="152" t="s">
        <v>0</v>
      </c>
      <c r="AO41" s="153"/>
      <c r="AP41" s="153"/>
      <c r="AQ41" s="153"/>
      <c r="AR41" s="153"/>
      <c r="AS41" s="153"/>
      <c r="AT41" s="153"/>
      <c r="AU41" s="153"/>
      <c r="AV41" s="153"/>
      <c r="AW41" s="154"/>
      <c r="AX41" s="149">
        <v>0.06</v>
      </c>
      <c r="AY41" s="149"/>
      <c r="AZ41" s="149"/>
      <c r="BA41" s="150"/>
    </row>
    <row r="42" spans="1:56" ht="12.75" customHeight="1" x14ac:dyDescent="0.2">
      <c r="A42" s="147"/>
      <c r="B42" s="148"/>
      <c r="C42" s="18"/>
      <c r="D42" s="152" t="s">
        <v>8</v>
      </c>
      <c r="E42" s="153"/>
      <c r="F42" s="153"/>
      <c r="G42" s="153"/>
      <c r="H42" s="153"/>
      <c r="I42" s="153"/>
      <c r="J42" s="153"/>
      <c r="K42" s="153"/>
      <c r="L42" s="153"/>
      <c r="M42" s="154"/>
      <c r="N42" s="149">
        <v>5.9799999999999999E-2</v>
      </c>
      <c r="O42" s="149"/>
      <c r="P42" s="149"/>
      <c r="Q42" s="150"/>
      <c r="R42" s="19"/>
      <c r="S42" s="147"/>
      <c r="T42" s="148"/>
      <c r="U42" s="18"/>
      <c r="V42" s="152" t="s">
        <v>8</v>
      </c>
      <c r="W42" s="153"/>
      <c r="X42" s="153"/>
      <c r="Y42" s="153"/>
      <c r="Z42" s="153"/>
      <c r="AA42" s="153"/>
      <c r="AB42" s="153"/>
      <c r="AC42" s="153"/>
      <c r="AD42" s="153"/>
      <c r="AE42" s="154"/>
      <c r="AF42" s="149">
        <v>0.16389999999999999</v>
      </c>
      <c r="AG42" s="149"/>
      <c r="AH42" s="149"/>
      <c r="AI42" s="150"/>
      <c r="AJ42" s="19"/>
      <c r="AK42" s="147"/>
      <c r="AL42" s="148"/>
      <c r="AM42" s="18"/>
      <c r="AN42" s="152" t="s">
        <v>8</v>
      </c>
      <c r="AO42" s="153"/>
      <c r="AP42" s="153"/>
      <c r="AQ42" s="153"/>
      <c r="AR42" s="153"/>
      <c r="AS42" s="153"/>
      <c r="AT42" s="153"/>
      <c r="AU42" s="153"/>
      <c r="AV42" s="153"/>
      <c r="AW42" s="154"/>
      <c r="AX42" s="149">
        <v>6.0199999999999997E-2</v>
      </c>
      <c r="AY42" s="149"/>
      <c r="AZ42" s="149"/>
      <c r="BA42" s="150"/>
    </row>
    <row r="43" spans="1:56" s="22" customFormat="1" ht="12.75" customHeight="1" x14ac:dyDescent="0.2">
      <c r="A43" s="137"/>
      <c r="B43" s="138"/>
      <c r="C43" s="18"/>
      <c r="D43" s="155" t="str">
        <f>IF(AND($V$4="Eine Vorlage zur Zielwertermittlung",NOT(L43="----------")),"neuer Zielwert",IF(NOT($V$4="Eine Vorlage zur Zielwertermittlung"),"Zielwert",""))</f>
        <v>Zielwert</v>
      </c>
      <c r="E43" s="156"/>
      <c r="F43" s="156"/>
      <c r="G43" s="156"/>
      <c r="H43" s="156"/>
      <c r="I43" s="156"/>
      <c r="J43" s="156"/>
      <c r="K43" s="157"/>
      <c r="L43" s="141">
        <v>40.1</v>
      </c>
      <c r="M43" s="141"/>
      <c r="N43" s="141"/>
      <c r="O43" s="142" t="str">
        <f>IFERROR(VLOOKUP(A41,'Qualabtoleranzen&amp;Einheiten'!$B$6:$E$200,4,FALSE),"Einheit")</f>
        <v>%</v>
      </c>
      <c r="P43" s="143"/>
      <c r="Q43" s="144"/>
      <c r="R43" s="19"/>
      <c r="S43" s="137"/>
      <c r="T43" s="138"/>
      <c r="U43" s="18"/>
      <c r="V43" s="155" t="str">
        <f>IF(AND($V$4="Eine Vorlage zur Zielwertermittlung",NOT(AD43="----------")),"neuer Zielwert",IF(NOT($V$4="Eine Vorlage zur Zielwertermittlung"),"Zielwert",""))</f>
        <v>Zielwert</v>
      </c>
      <c r="W43" s="156"/>
      <c r="X43" s="156"/>
      <c r="Y43" s="156"/>
      <c r="Z43" s="156"/>
      <c r="AA43" s="156"/>
      <c r="AB43" s="156"/>
      <c r="AC43" s="157"/>
      <c r="AD43" s="141">
        <v>244</v>
      </c>
      <c r="AE43" s="141"/>
      <c r="AF43" s="141"/>
      <c r="AG43" s="142" t="str">
        <f>IFERROR(VLOOKUP(S41,'Qualabtoleranzen&amp;Einheiten'!$B$6:$E$200,4,FALSE),"Einheit")</f>
        <v>x103/µL</v>
      </c>
      <c r="AH43" s="143"/>
      <c r="AI43" s="144"/>
      <c r="AJ43" s="19"/>
      <c r="AK43" s="137"/>
      <c r="AL43" s="138"/>
      <c r="AM43" s="18"/>
      <c r="AN43" s="155" t="str">
        <f>IF(AND($V$4="Eine Vorlage zur Zielwertermittlung",NOT(AV43="----------")),"neuer Zielwert",IF(NOT($V$4="Eine Vorlage zur Zielwertermittlung"),"Zielwert",""))</f>
        <v>Zielwert</v>
      </c>
      <c r="AO43" s="156"/>
      <c r="AP43" s="156"/>
      <c r="AQ43" s="156"/>
      <c r="AR43" s="156"/>
      <c r="AS43" s="156"/>
      <c r="AT43" s="156"/>
      <c r="AU43" s="157"/>
      <c r="AV43" s="141">
        <v>83</v>
      </c>
      <c r="AW43" s="141"/>
      <c r="AX43" s="141"/>
      <c r="AY43" s="142" t="s">
        <v>264</v>
      </c>
      <c r="AZ43" s="143"/>
      <c r="BA43" s="144"/>
      <c r="BC43" s="16"/>
    </row>
    <row r="44" spans="1:56" s="22" customFormat="1" ht="12.75" customHeight="1" x14ac:dyDescent="0.2">
      <c r="A44" s="139"/>
      <c r="B44" s="140"/>
      <c r="C44" s="18"/>
      <c r="D44" s="135" t="str">
        <f>IF(L44="","","Standardabweichung")</f>
        <v>Standardabweichung</v>
      </c>
      <c r="E44" s="135"/>
      <c r="F44" s="135"/>
      <c r="G44" s="135"/>
      <c r="H44" s="135"/>
      <c r="I44" s="135"/>
      <c r="J44" s="135"/>
      <c r="K44" s="135"/>
      <c r="L44" s="136">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36"/>
      <c r="N44" s="136"/>
      <c r="O44" s="130" t="str">
        <f>IF(L44="","",O43)</f>
        <v>%</v>
      </c>
      <c r="P44" s="130"/>
      <c r="Q44" s="130"/>
      <c r="R44" s="19"/>
      <c r="S44" s="139"/>
      <c r="T44" s="140"/>
      <c r="U44" s="18"/>
      <c r="V44" s="135" t="str">
        <f>IF(AD44="","","Standardabweichung")</f>
        <v>Standardabweichung</v>
      </c>
      <c r="W44" s="135"/>
      <c r="X44" s="135"/>
      <c r="Y44" s="135"/>
      <c r="Z44" s="135"/>
      <c r="AA44" s="135"/>
      <c r="AB44" s="135"/>
      <c r="AC44" s="135"/>
      <c r="AD44" s="13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36"/>
      <c r="AF44" s="136"/>
      <c r="AG44" s="130" t="str">
        <f>IF(AD44="","",AG43)</f>
        <v>x103/µL</v>
      </c>
      <c r="AH44" s="130"/>
      <c r="AI44" s="130"/>
      <c r="AJ44" s="19"/>
      <c r="AK44" s="139"/>
      <c r="AL44" s="140"/>
      <c r="AM44" s="18"/>
      <c r="AN44" s="135" t="str">
        <f>IF(AV44="","","Standardabweichung")</f>
        <v>Standardabweichung</v>
      </c>
      <c r="AO44" s="135"/>
      <c r="AP44" s="135"/>
      <c r="AQ44" s="135"/>
      <c r="AR44" s="135"/>
      <c r="AS44" s="135"/>
      <c r="AT44" s="135"/>
      <c r="AU44" s="135"/>
      <c r="AV44" s="136">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36"/>
      <c r="AX44" s="136"/>
      <c r="AY44" s="130" t="str">
        <f>IF(AV44="","",AY43)</f>
        <v>fl</v>
      </c>
      <c r="AZ44" s="130"/>
      <c r="BA44" s="130"/>
      <c r="BC44" s="16"/>
    </row>
    <row r="45" spans="1:56" ht="13.5" x14ac:dyDescent="0.25">
      <c r="A45" s="60" t="str">
        <f>IF($V$4="Eine Vorlage zur Zielwertüberwachung","Verwendeter ZW =","")</f>
        <v/>
      </c>
      <c r="B45" s="171" t="s">
        <v>34</v>
      </c>
      <c r="C45" s="171"/>
      <c r="D45" s="172" t="str">
        <f>IF(AND($V$4="Eine Vorlage zur Zielwertüberwachung",NOT(O45="")),"errechneter Mittelwert:","")</f>
        <v/>
      </c>
      <c r="E45" s="172"/>
      <c r="F45" s="172"/>
      <c r="G45" s="172"/>
      <c r="H45" s="172"/>
      <c r="I45" s="172"/>
      <c r="J45" s="172"/>
      <c r="K45" s="172"/>
      <c r="L45" s="172"/>
      <c r="M45" s="172"/>
      <c r="N45" s="172"/>
      <c r="O45" s="173" t="str" cm="1">
        <f t="array" ref="O45">IF(OR(AND(B49:B73=""),NOT($V$4="Eine Vorlage zur Zielwertüberwachung")),"",ROUND(AVERAGE(B49:B73),IF(B48="0 Komastellen",0,IF(B48="1 Komastelle",1,IF(B48="2 Komastellen",2,IF(B48="3 Komastellen",3,1))))))</f>
        <v/>
      </c>
      <c r="P45" s="173"/>
      <c r="Q45" s="173"/>
      <c r="R45" s="20"/>
      <c r="S45" s="60" t="str">
        <f>IF($V$4="Eine Vorlage zur Zielwertüberwachung","Verwendeter ZW =","")</f>
        <v/>
      </c>
      <c r="T45" s="171" t="s">
        <v>34</v>
      </c>
      <c r="U45" s="171"/>
      <c r="V45" s="172" t="str">
        <f>IF(AND($V$4="Eine Vorlage zur Zielwertüberwachung",NOT(AG45="")),"errechneter Mittelwert:","")</f>
        <v/>
      </c>
      <c r="W45" s="172"/>
      <c r="X45" s="172"/>
      <c r="Y45" s="172"/>
      <c r="Z45" s="172"/>
      <c r="AA45" s="172"/>
      <c r="AB45" s="172"/>
      <c r="AC45" s="172"/>
      <c r="AD45" s="172"/>
      <c r="AE45" s="172"/>
      <c r="AF45" s="172"/>
      <c r="AG45" s="173" t="str" cm="1">
        <f t="array" ref="AG45">IF(OR(AND(T49:T73=""),NOT($V$4="Eine Vorlage zur Zielwertüberwachung")),"",ROUND(AVERAGE(T49:T73),IF(T48="0 Komastellen",0,IF(T48="1 Komastelle",1,IF(T48="2 Komastellen",2,IF(T48="3 Komastellen",3,1))))))</f>
        <v/>
      </c>
      <c r="AH45" s="173"/>
      <c r="AI45" s="173"/>
      <c r="AK45" s="60" t="str">
        <f>IF($V$4="Eine Vorlage zur Zielwertüberwachung","Verwendeter ZW =","")</f>
        <v/>
      </c>
      <c r="AL45" s="171" t="s">
        <v>34</v>
      </c>
      <c r="AM45" s="171"/>
      <c r="AN45" s="172" t="str">
        <f>IF(AND($V$4="Eine Vorlage zur Zielwertüberwachung",NOT(AY45="")),"errechneter Mittelwert:","")</f>
        <v/>
      </c>
      <c r="AO45" s="172"/>
      <c r="AP45" s="172"/>
      <c r="AQ45" s="172"/>
      <c r="AR45" s="172"/>
      <c r="AS45" s="172"/>
      <c r="AT45" s="172"/>
      <c r="AU45" s="172"/>
      <c r="AV45" s="172"/>
      <c r="AW45" s="172"/>
      <c r="AX45" s="172"/>
      <c r="AY45" s="173" t="str" cm="1">
        <f t="array" ref="AY45">IF(OR(AND(AL49:AL73=""),NOT($V$4="Eine Vorlage zur Zielwertüberwachung")),"",ROUND(AVERAGE(AL49:AL73),IF(AL48="0 Komastellen",0,IF(AL48="1 Komastelle",1,IF(AL48="2 Komastellen",2,IF(AL48="3 Komastellen",3,1))))))</f>
        <v/>
      </c>
      <c r="AZ45" s="173"/>
      <c r="BA45" s="173"/>
    </row>
    <row r="46" spans="1:56" x14ac:dyDescent="0.2">
      <c r="A46" s="48" t="s">
        <v>1</v>
      </c>
      <c r="B46" s="42" t="str">
        <f>O43</f>
        <v>%</v>
      </c>
      <c r="C46" s="43"/>
      <c r="D46" s="132" t="s">
        <v>2</v>
      </c>
      <c r="E46" s="133"/>
      <c r="F46" s="132" t="s">
        <v>3</v>
      </c>
      <c r="G46" s="133"/>
      <c r="H46" s="132" t="s">
        <v>4</v>
      </c>
      <c r="I46" s="133"/>
      <c r="J46" s="134" t="str">
        <f>IF(AND($V$4="Eine Vorlage zur Zielwertüberwachung",B45="errechneter Mw"),"Mw","Zw")</f>
        <v>Zw</v>
      </c>
      <c r="K46" s="133"/>
      <c r="L46" s="134" t="s">
        <v>5</v>
      </c>
      <c r="M46" s="131"/>
      <c r="N46" s="132" t="s">
        <v>6</v>
      </c>
      <c r="O46" s="131"/>
      <c r="P46" s="130" t="s">
        <v>7</v>
      </c>
      <c r="Q46" s="131"/>
      <c r="R46" s="21"/>
      <c r="S46" s="48" t="s">
        <v>1</v>
      </c>
      <c r="T46" s="42" t="str">
        <f>AG43</f>
        <v>x103/µL</v>
      </c>
      <c r="U46" s="43"/>
      <c r="V46" s="132" t="s">
        <v>2</v>
      </c>
      <c r="W46" s="133"/>
      <c r="X46" s="132" t="s">
        <v>3</v>
      </c>
      <c r="Y46" s="133"/>
      <c r="Z46" s="132" t="s">
        <v>4</v>
      </c>
      <c r="AA46" s="133"/>
      <c r="AB46" s="134" t="str">
        <f>IF(AND($V$4="Eine Vorlage zur Zielwertüberwachung",T45="errechneter Mw"),"Mw","Zw")</f>
        <v>Zw</v>
      </c>
      <c r="AC46" s="133"/>
      <c r="AD46" s="134" t="s">
        <v>5</v>
      </c>
      <c r="AE46" s="131"/>
      <c r="AF46" s="132" t="s">
        <v>6</v>
      </c>
      <c r="AG46" s="131"/>
      <c r="AH46" s="130" t="s">
        <v>7</v>
      </c>
      <c r="AI46" s="131"/>
      <c r="AJ46" s="19"/>
      <c r="AK46" s="48" t="s">
        <v>1</v>
      </c>
      <c r="AL46" s="42" t="str">
        <f>AY43</f>
        <v>fl</v>
      </c>
      <c r="AM46" s="43"/>
      <c r="AN46" s="132" t="s">
        <v>2</v>
      </c>
      <c r="AO46" s="133"/>
      <c r="AP46" s="132" t="s">
        <v>3</v>
      </c>
      <c r="AQ46" s="133"/>
      <c r="AR46" s="132" t="s">
        <v>4</v>
      </c>
      <c r="AS46" s="133"/>
      <c r="AT46" s="134" t="str">
        <f>IF(AND($V$4="Eine Vorlage zur Zielwertüberwachung",AL45="errechneter Mw"),"Mw","Zw")</f>
        <v>Zw</v>
      </c>
      <c r="AU46" s="133"/>
      <c r="AV46" s="134" t="s">
        <v>5</v>
      </c>
      <c r="AW46" s="131"/>
      <c r="AX46" s="132" t="s">
        <v>6</v>
      </c>
      <c r="AY46" s="131"/>
      <c r="AZ46" s="130" t="s">
        <v>7</v>
      </c>
      <c r="BA46" s="131"/>
      <c r="BC46" s="181" t="s">
        <v>260</v>
      </c>
      <c r="BD46" s="182"/>
    </row>
    <row r="47" spans="1:56" x14ac:dyDescent="0.2">
      <c r="A47" s="44" t="s">
        <v>9</v>
      </c>
      <c r="B47" s="47" t="s">
        <v>27</v>
      </c>
      <c r="C47" s="43"/>
      <c r="D47" s="15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37.800000000000004</v>
      </c>
      <c r="E47" s="129"/>
      <c r="F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38.6</v>
      </c>
      <c r="G47" s="129"/>
      <c r="H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I47" s="129"/>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40.1</v>
      </c>
      <c r="K47" s="126"/>
      <c r="L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40.799999999999997</v>
      </c>
      <c r="M47" s="126"/>
      <c r="N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41.6</v>
      </c>
      <c r="O47" s="129"/>
      <c r="P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42.4</v>
      </c>
      <c r="Q47" s="129"/>
      <c r="R47" s="41"/>
      <c r="S47" s="44" t="s">
        <v>9</v>
      </c>
      <c r="T47" s="47" t="s">
        <v>27</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205</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218</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231</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244</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270</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283</v>
      </c>
      <c r="AI47" s="126"/>
      <c r="AJ47" s="19"/>
      <c r="AK47" s="44" t="s">
        <v>9</v>
      </c>
      <c r="AL47" s="47" t="s">
        <v>27</v>
      </c>
      <c r="AM47" s="43"/>
      <c r="AN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79</v>
      </c>
      <c r="AO47" s="126"/>
      <c r="AP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80</v>
      </c>
      <c r="AQ47" s="126"/>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v>
      </c>
      <c r="AS47" s="126"/>
      <c r="AT47" s="12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83</v>
      </c>
      <c r="AU47" s="126"/>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v>
      </c>
      <c r="AW47" s="126"/>
      <c r="AX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v>
      </c>
      <c r="AY47" s="126"/>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87</v>
      </c>
      <c r="BA47" s="126"/>
      <c r="BC47" s="183"/>
      <c r="BD47" s="18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4"/>
      <c r="BD49" s="175"/>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4"/>
      <c r="BD50" s="175"/>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5"/>
      <c r="BD51" s="18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4"/>
      <c r="BD52" s="175"/>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4"/>
      <c r="BD53" s="175"/>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4"/>
      <c r="BD54" s="175"/>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4"/>
      <c r="BD55" s="175"/>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4"/>
      <c r="BD56" s="175"/>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4"/>
      <c r="BD57" s="175"/>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4"/>
      <c r="BD58" s="175"/>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4"/>
      <c r="BD59" s="175"/>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4"/>
      <c r="BD60" s="175"/>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4"/>
      <c r="BD61" s="175"/>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4"/>
      <c r="BD62" s="175"/>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4"/>
      <c r="BD63" s="175"/>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4"/>
      <c r="BD64" s="175"/>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4"/>
      <c r="BD65" s="175"/>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4"/>
      <c r="BD66" s="175"/>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4"/>
      <c r="BD67" s="175"/>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4"/>
      <c r="BD68" s="175"/>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4"/>
      <c r="BD69" s="175"/>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4"/>
      <c r="BD70" s="175"/>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4"/>
      <c r="BD71" s="175"/>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4"/>
      <c r="BD72" s="175"/>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4"/>
      <c r="BD73" s="175"/>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45" t="s">
        <v>88</v>
      </c>
      <c r="B77" s="146"/>
      <c r="C77" s="18"/>
      <c r="D77" s="152" t="s">
        <v>0</v>
      </c>
      <c r="E77" s="153"/>
      <c r="F77" s="153"/>
      <c r="G77" s="153"/>
      <c r="H77" s="153"/>
      <c r="I77" s="153"/>
      <c r="J77" s="153"/>
      <c r="K77" s="153"/>
      <c r="L77" s="153"/>
      <c r="M77" s="154"/>
      <c r="N77" s="149">
        <f>IFERROR(VLOOKUP(A77,'Qualabtoleranzen&amp;Einheiten'!$B$6:$E$200,2,FALSE),"")</f>
        <v>0.21</v>
      </c>
      <c r="O77" s="149"/>
      <c r="P77" s="149"/>
      <c r="Q77" s="150"/>
      <c r="R77" s="19"/>
      <c r="S77" s="145"/>
      <c r="T77" s="146"/>
      <c r="U77" s="18"/>
      <c r="V77" s="152" t="s">
        <v>0</v>
      </c>
      <c r="W77" s="153"/>
      <c r="X77" s="153"/>
      <c r="Y77" s="153"/>
      <c r="Z77" s="153"/>
      <c r="AA77" s="153"/>
      <c r="AB77" s="153"/>
      <c r="AC77" s="153"/>
      <c r="AD77" s="153"/>
      <c r="AE77" s="154"/>
      <c r="AF77" s="149" t="str">
        <f>IFERROR(VLOOKUP(S77,'Qualabtoleranzen&amp;Einheiten'!$B$6:$E$200,2,FALSE),"")</f>
        <v/>
      </c>
      <c r="AG77" s="149"/>
      <c r="AH77" s="149"/>
      <c r="AI77" s="150"/>
      <c r="AK77" s="145"/>
      <c r="AL77" s="146"/>
      <c r="AM77" s="18"/>
      <c r="AN77" s="152" t="s">
        <v>0</v>
      </c>
      <c r="AO77" s="153"/>
      <c r="AP77" s="153"/>
      <c r="AQ77" s="153"/>
      <c r="AR77" s="153"/>
      <c r="AS77" s="153"/>
      <c r="AT77" s="153"/>
      <c r="AU77" s="153"/>
      <c r="AV77" s="153"/>
      <c r="AW77" s="154"/>
      <c r="AX77" s="149" t="str">
        <f>IFERROR(VLOOKUP(AK77,'Qualabtoleranzen&amp;Einheiten'!$B$6:$E$200,2,FALSE),"")</f>
        <v/>
      </c>
      <c r="AY77" s="149"/>
      <c r="AZ77" s="149"/>
      <c r="BA77" s="150"/>
    </row>
    <row r="78" spans="1:56" ht="12.75" customHeight="1" x14ac:dyDescent="0.2">
      <c r="A78" s="147"/>
      <c r="B78" s="148"/>
      <c r="C78" s="18"/>
      <c r="D78" s="152" t="s">
        <v>8</v>
      </c>
      <c r="E78" s="153"/>
      <c r="F78" s="153"/>
      <c r="G78" s="153"/>
      <c r="H78" s="153"/>
      <c r="I78" s="153"/>
      <c r="J78" s="153"/>
      <c r="K78" s="153"/>
      <c r="L78" s="153"/>
      <c r="M78" s="154"/>
      <c r="N78" s="149">
        <f>IFERROR(VLOOKUP(A77,'Qualabtoleranzen&amp;Einheiten'!$B$6:$E$200,3,FALSE),"")</f>
        <v>0.21</v>
      </c>
      <c r="O78" s="149"/>
      <c r="P78" s="149"/>
      <c r="Q78" s="150"/>
      <c r="R78" s="19"/>
      <c r="S78" s="147"/>
      <c r="T78" s="148"/>
      <c r="U78" s="18"/>
      <c r="V78" s="152" t="s">
        <v>8</v>
      </c>
      <c r="W78" s="153"/>
      <c r="X78" s="153"/>
      <c r="Y78" s="153"/>
      <c r="Z78" s="153"/>
      <c r="AA78" s="153"/>
      <c r="AB78" s="153"/>
      <c r="AC78" s="153"/>
      <c r="AD78" s="153"/>
      <c r="AE78" s="154"/>
      <c r="AF78" s="149" t="str">
        <f>IFERROR(VLOOKUP(S77,'Qualabtoleranzen&amp;Einheiten'!$B$6:$E$200,3,FALSE),"")</f>
        <v/>
      </c>
      <c r="AG78" s="149"/>
      <c r="AH78" s="149"/>
      <c r="AI78" s="150"/>
      <c r="AK78" s="147"/>
      <c r="AL78" s="148"/>
      <c r="AM78" s="18"/>
      <c r="AN78" s="152" t="s">
        <v>8</v>
      </c>
      <c r="AO78" s="153"/>
      <c r="AP78" s="153"/>
      <c r="AQ78" s="153"/>
      <c r="AR78" s="153"/>
      <c r="AS78" s="153"/>
      <c r="AT78" s="153"/>
      <c r="AU78" s="153"/>
      <c r="AV78" s="153"/>
      <c r="AW78" s="154"/>
      <c r="AX78" s="149" t="str">
        <f>IFERROR(VLOOKUP(AK77,'Qualabtoleranzen&amp;Einheiten'!$B$6:$E$200,3,FALSE),"")</f>
        <v/>
      </c>
      <c r="AY78" s="149"/>
      <c r="AZ78" s="149"/>
      <c r="BA78" s="150"/>
    </row>
    <row r="79" spans="1:56" s="22" customFormat="1" ht="12.75" customHeight="1" x14ac:dyDescent="0.2">
      <c r="A79" s="137"/>
      <c r="B79" s="138"/>
      <c r="C79" s="18"/>
      <c r="D79" s="155" t="str">
        <f>IF(AND($V$4="Eine Vorlage zur Zielwertermittlung",NOT(L79="----------")),"neuer Zielwert",IF(NOT($V$4="Eine Vorlage zur Zielwertermittlung"),"Zielwert",""))</f>
        <v>Zielwert</v>
      </c>
      <c r="E79" s="156"/>
      <c r="F79" s="156"/>
      <c r="G79" s="156"/>
      <c r="H79" s="156"/>
      <c r="I79" s="156"/>
      <c r="J79" s="156"/>
      <c r="K79" s="157"/>
      <c r="L79" s="170">
        <v>23</v>
      </c>
      <c r="M79" s="170"/>
      <c r="N79" s="170"/>
      <c r="O79" s="142" t="str">
        <f>IFERROR(VLOOKUP(A77,'Qualabtoleranzen&amp;Einheiten'!$B$6:$E$200,4,FALSE),"Einheit")</f>
        <v>mg/l</v>
      </c>
      <c r="P79" s="143"/>
      <c r="Q79" s="144"/>
      <c r="R79" s="19"/>
      <c r="S79" s="137"/>
      <c r="T79" s="138"/>
      <c r="U79" s="18"/>
      <c r="V79" s="155" t="str">
        <f>IF(AND($V$4="Eine Vorlage zur Zielwertermittlung",NOT(AD79="----------")),"neuer Zielwert",IF(NOT($V$4="Eine Vorlage zur Zielwertermittlung"),"Zielwert",""))</f>
        <v>Zielwert</v>
      </c>
      <c r="W79" s="156"/>
      <c r="X79" s="156"/>
      <c r="Y79" s="156"/>
      <c r="Z79" s="156"/>
      <c r="AA79" s="156"/>
      <c r="AB79" s="156"/>
      <c r="AC79" s="157"/>
      <c r="AD79" s="141" t="str" cm="1">
        <f t="array" ref="AD79">IF(NOT($V$4="Eine Vorlage zur Zielwertermittlung"),"",IF(AND(T85:T109="",$V$4="Eine Vorlage zur Zielwertermittlung"),"----------",ROUND(AVERAGE(T85:T109),IF(T84="0 Komastellen",0,IF(T84="1 Komastelle",1,IF(T84="2 Komastellen",2,IF(T84="3 Komastellen",3,1)))))))</f>
        <v/>
      </c>
      <c r="AE79" s="141"/>
      <c r="AF79" s="141"/>
      <c r="AG79" s="142" t="str">
        <f>IFERROR(VLOOKUP(S77,'Qualabtoleranzen&amp;Einheiten'!$B$6:$E$200,4,FALSE),"Einheit")</f>
        <v>Einheit</v>
      </c>
      <c r="AH79" s="143"/>
      <c r="AI79" s="144"/>
      <c r="AJ79" s="16"/>
      <c r="AK79" s="137"/>
      <c r="AL79" s="138"/>
      <c r="AM79" s="18"/>
      <c r="AN79" s="155" t="str">
        <f>IF(AND($V$4="Eine Vorlage zur Zielwertermittlung",NOT(AV79="----------")),"neuer Zielwert",IF(NOT($V$4="Eine Vorlage zur Zielwertermittlung"),"Zielwert",""))</f>
        <v>Zielwert</v>
      </c>
      <c r="AO79" s="156"/>
      <c r="AP79" s="156"/>
      <c r="AQ79" s="156"/>
      <c r="AR79" s="156"/>
      <c r="AS79" s="156"/>
      <c r="AT79" s="156"/>
      <c r="AU79" s="157"/>
      <c r="AV79" s="141" t="str" cm="1">
        <f t="array" ref="AV79">IF(NOT($V$4="Eine Vorlage zur Zielwertermittlung"),"",IF(AND(AL85:AL109="",$V$4="Eine Vorlage zur Zielwertermittlung"),"----------",ROUND(AVERAGE(AL85:AL109),IF(AL84="0 Komastellen",0,IF(AL84="1 Komastelle",1,IF(AL84="2 Komastellen",2,IF(AL84="3 Komastellen",3,1)))))))</f>
        <v/>
      </c>
      <c r="AW79" s="141"/>
      <c r="AX79" s="141"/>
      <c r="AY79" s="142" t="str">
        <f>IFERROR(VLOOKUP(AK77,'Qualabtoleranzen&amp;Einheiten'!$B$6:$E$200,4,FALSE),"Einheit")</f>
        <v>Einheit</v>
      </c>
      <c r="AZ79" s="143"/>
      <c r="BA79" s="144"/>
      <c r="BC79" s="16"/>
    </row>
    <row r="80" spans="1:56" s="22" customFormat="1" ht="12.75" customHeight="1" x14ac:dyDescent="0.2">
      <c r="A80" s="139"/>
      <c r="B80" s="140"/>
      <c r="C80" s="18"/>
      <c r="D80" s="135" t="str">
        <f>IF(L80="","","Standardabweichung")</f>
        <v>Standardabweichung</v>
      </c>
      <c r="E80" s="135"/>
      <c r="F80" s="135"/>
      <c r="G80" s="135"/>
      <c r="H80" s="135"/>
      <c r="I80" s="135"/>
      <c r="J80" s="135"/>
      <c r="K80" s="135"/>
      <c r="L80" s="136">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v>
      </c>
      <c r="M80" s="136"/>
      <c r="N80" s="136"/>
      <c r="O80" s="130" t="str">
        <f>IF(L80="","",O79)</f>
        <v>mg/l</v>
      </c>
      <c r="P80" s="130"/>
      <c r="Q80" s="130"/>
      <c r="R80" s="19"/>
      <c r="S80" s="139"/>
      <c r="T80" s="140"/>
      <c r="U80" s="18"/>
      <c r="V80" s="135" t="str">
        <f>IF(AD80="","","Standardabweichung")</f>
        <v/>
      </c>
      <c r="W80" s="135"/>
      <c r="X80" s="135"/>
      <c r="Y80" s="135"/>
      <c r="Z80" s="135"/>
      <c r="AA80" s="135"/>
      <c r="AB80" s="135"/>
      <c r="AC80" s="135"/>
      <c r="AD80" s="136"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36"/>
      <c r="AF80" s="136"/>
      <c r="AG80" s="130" t="str">
        <f>IF(AD80="","",AG79)</f>
        <v/>
      </c>
      <c r="AH80" s="130"/>
      <c r="AI80" s="130"/>
      <c r="AJ80" s="16"/>
      <c r="AK80" s="139"/>
      <c r="AL80" s="140"/>
      <c r="AM80" s="18"/>
      <c r="AN80" s="135" t="str">
        <f>IF(AV80="","","Standardabweichung")</f>
        <v/>
      </c>
      <c r="AO80" s="135"/>
      <c r="AP80" s="135"/>
      <c r="AQ80" s="135"/>
      <c r="AR80" s="135"/>
      <c r="AS80" s="135"/>
      <c r="AT80" s="135"/>
      <c r="AU80" s="135"/>
      <c r="AV80" s="136"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36"/>
      <c r="AX80" s="136"/>
      <c r="AY80" s="130" t="str">
        <f>IF(AV80="","",AY79)</f>
        <v/>
      </c>
      <c r="AZ80" s="130"/>
      <c r="BA80" s="130"/>
      <c r="BC80" s="16"/>
    </row>
    <row r="81" spans="1:56" ht="13.5" x14ac:dyDescent="0.25">
      <c r="A81" s="60" t="str">
        <f>IF($V$4="Eine Vorlage zur Zielwertüberwachung","Verwendeter ZW =","")</f>
        <v/>
      </c>
      <c r="B81" s="171" t="s">
        <v>34</v>
      </c>
      <c r="C81" s="171"/>
      <c r="D81" s="172" t="str">
        <f>IF(AND($V$4="Eine Vorlage zur Zielwertüberwachung",NOT(O81="")),"errechneter Mittelwert:","")</f>
        <v/>
      </c>
      <c r="E81" s="172"/>
      <c r="F81" s="172"/>
      <c r="G81" s="172"/>
      <c r="H81" s="172"/>
      <c r="I81" s="172"/>
      <c r="J81" s="172"/>
      <c r="K81" s="172"/>
      <c r="L81" s="172"/>
      <c r="M81" s="172"/>
      <c r="N81" s="172"/>
      <c r="O81" s="173" t="str" cm="1">
        <f t="array" ref="O81">IF(OR(AND(B85:B109=""),NOT($V$4="Eine Vorlage zur Zielwertüberwachung")),"",ROUND(AVERAGE(B85:B109),IF(B84="0 Komastellen",0,IF(B84="1 Komastelle",1,IF(B84="2 Komastellen",2,IF(B84="3 Komastellen",3,1))))))</f>
        <v/>
      </c>
      <c r="P81" s="173"/>
      <c r="Q81" s="173"/>
      <c r="R81" s="20"/>
      <c r="S81" s="60" t="str">
        <f>IF($V$4="Eine Vorlage zur Zielwertüberwachung","Verwendeter ZW =","")</f>
        <v/>
      </c>
      <c r="T81" s="171" t="s">
        <v>34</v>
      </c>
      <c r="U81" s="171"/>
      <c r="V81" s="172" t="str">
        <f>IF(AND($V$4="Eine Vorlage zur Zielwertüberwachung",NOT(AG81="")),"errechneter Mittelwert:","")</f>
        <v/>
      </c>
      <c r="W81" s="172"/>
      <c r="X81" s="172"/>
      <c r="Y81" s="172"/>
      <c r="Z81" s="172"/>
      <c r="AA81" s="172"/>
      <c r="AB81" s="172"/>
      <c r="AC81" s="172"/>
      <c r="AD81" s="172"/>
      <c r="AE81" s="172"/>
      <c r="AF81" s="172"/>
      <c r="AG81" s="173" t="str" cm="1">
        <f t="array" ref="AG81">IF(OR(AND(T85:T109=""),NOT($V$4="Eine Vorlage zur Zielwertüberwachung")),"",ROUND(AVERAGE(T85:T109),IF(T84="0 Komastellen",0,IF(T84="1 Komastelle",1,IF(T84="2 Komastellen",2,IF(T84="3 Komastellen",3,1))))))</f>
        <v/>
      </c>
      <c r="AH81" s="173"/>
      <c r="AI81" s="173"/>
      <c r="AK81" s="60" t="str">
        <f>IF($V$4="Eine Vorlage zur Zielwertüberwachung","Verwendeter ZW =","")</f>
        <v/>
      </c>
      <c r="AL81" s="171" t="s">
        <v>34</v>
      </c>
      <c r="AM81" s="171"/>
      <c r="AN81" s="172" t="str">
        <f>IF(AND($V$4="Eine Vorlage zur Zielwertüberwachung",NOT(AY81="")),"errechneter Mittelwert:","")</f>
        <v/>
      </c>
      <c r="AO81" s="172"/>
      <c r="AP81" s="172"/>
      <c r="AQ81" s="172"/>
      <c r="AR81" s="172"/>
      <c r="AS81" s="172"/>
      <c r="AT81" s="172"/>
      <c r="AU81" s="172"/>
      <c r="AV81" s="172"/>
      <c r="AW81" s="172"/>
      <c r="AX81" s="172"/>
      <c r="AY81" s="173" t="str" cm="1">
        <f t="array" ref="AY81">IF(OR(AND(AL85:AL109=""),NOT($V$4="Eine Vorlage zur Zielwertüberwachung")),"",ROUND(AVERAGE(AL85:AL109),IF(AL84="0 Komastellen",0,IF(AL84="1 Komastelle",1,IF(AL84="2 Komastellen",2,IF(AL84="3 Komastellen",3,1))))))</f>
        <v/>
      </c>
      <c r="AZ81" s="173"/>
      <c r="BA81" s="173"/>
    </row>
    <row r="82" spans="1:56" x14ac:dyDescent="0.2">
      <c r="A82" s="48" t="s">
        <v>1</v>
      </c>
      <c r="B82" s="42" t="str">
        <f>O79</f>
        <v>mg/l</v>
      </c>
      <c r="C82" s="43"/>
      <c r="D82" s="132" t="s">
        <v>2</v>
      </c>
      <c r="E82" s="133"/>
      <c r="F82" s="132" t="s">
        <v>3</v>
      </c>
      <c r="G82" s="133"/>
      <c r="H82" s="132" t="s">
        <v>4</v>
      </c>
      <c r="I82" s="133"/>
      <c r="J82" s="134" t="str">
        <f>IF(AND($V$4="Eine Vorlage zur Zielwertüberwachung",B81="errechneter Mw"),"Mw","Zw")</f>
        <v>Zw</v>
      </c>
      <c r="K82" s="133"/>
      <c r="L82" s="134" t="s">
        <v>5</v>
      </c>
      <c r="M82" s="131"/>
      <c r="N82" s="132" t="s">
        <v>6</v>
      </c>
      <c r="O82" s="131"/>
      <c r="P82" s="130" t="s">
        <v>7</v>
      </c>
      <c r="Q82" s="131"/>
      <c r="R82" s="21"/>
      <c r="S82" s="48" t="s">
        <v>1</v>
      </c>
      <c r="T82" s="42" t="str">
        <f>AG79</f>
        <v>Einheit</v>
      </c>
      <c r="U82" s="43"/>
      <c r="V82" s="132" t="s">
        <v>2</v>
      </c>
      <c r="W82" s="133"/>
      <c r="X82" s="132" t="s">
        <v>3</v>
      </c>
      <c r="Y82" s="133"/>
      <c r="Z82" s="132" t="s">
        <v>4</v>
      </c>
      <c r="AA82" s="133"/>
      <c r="AB82" s="134" t="str">
        <f>IF(AND($V$4="Eine Vorlage zur Zielwertüberwachung",T81="errechneter Mw"),"Mw","Zw")</f>
        <v>Zw</v>
      </c>
      <c r="AC82" s="133"/>
      <c r="AD82" s="134" t="s">
        <v>5</v>
      </c>
      <c r="AE82" s="131"/>
      <c r="AF82" s="132" t="s">
        <v>6</v>
      </c>
      <c r="AG82" s="131"/>
      <c r="AH82" s="130" t="s">
        <v>7</v>
      </c>
      <c r="AI82" s="131"/>
      <c r="AJ82" s="19"/>
      <c r="AK82" s="48" t="s">
        <v>1</v>
      </c>
      <c r="AL82" s="42" t="str">
        <f>AY79</f>
        <v>Einheit</v>
      </c>
      <c r="AM82" s="43"/>
      <c r="AN82" s="132" t="s">
        <v>2</v>
      </c>
      <c r="AO82" s="133"/>
      <c r="AP82" s="132" t="s">
        <v>3</v>
      </c>
      <c r="AQ82" s="133"/>
      <c r="AR82" s="132" t="s">
        <v>4</v>
      </c>
      <c r="AS82" s="133"/>
      <c r="AT82" s="134" t="str">
        <f>IF(AND($V$4="Eine Vorlage zur Zielwertüberwachung",AL81="errechneter Mw"),"Mw","Zw")</f>
        <v>Zw</v>
      </c>
      <c r="AU82" s="133"/>
      <c r="AV82" s="134" t="s">
        <v>5</v>
      </c>
      <c r="AW82" s="131"/>
      <c r="AX82" s="132" t="s">
        <v>6</v>
      </c>
      <c r="AY82" s="131"/>
      <c r="AZ82" s="130" t="s">
        <v>7</v>
      </c>
      <c r="BA82" s="131"/>
      <c r="BC82" s="181" t="s">
        <v>260</v>
      </c>
      <c r="BD82" s="182"/>
    </row>
    <row r="83" spans="1:56" x14ac:dyDescent="0.2">
      <c r="A83" s="44" t="s">
        <v>9</v>
      </c>
      <c r="B83" s="47" t="s">
        <v>27</v>
      </c>
      <c r="C83" s="43"/>
      <c r="D83" s="12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18.200000000000003</v>
      </c>
      <c r="E83" s="126"/>
      <c r="F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19.8</v>
      </c>
      <c r="G83" s="129"/>
      <c r="H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21.400000000000002</v>
      </c>
      <c r="I83" s="129"/>
      <c r="J83" s="15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23</v>
      </c>
      <c r="K83" s="129"/>
      <c r="L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24.6</v>
      </c>
      <c r="M83" s="126"/>
      <c r="N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26.2</v>
      </c>
      <c r="O83" s="129"/>
      <c r="P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27.8</v>
      </c>
      <c r="Q83" s="126"/>
      <c r="R83" s="41"/>
      <c r="S83" s="44" t="s">
        <v>9</v>
      </c>
      <c r="T83" s="47" t="s">
        <v>27</v>
      </c>
      <c r="U83" s="43"/>
      <c r="V83" s="127"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26"/>
      <c r="X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26"/>
      <c r="Z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26"/>
      <c r="AB83" s="127"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26"/>
      <c r="AD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26"/>
      <c r="AF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26"/>
      <c r="AH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26"/>
      <c r="AJ83" s="19"/>
      <c r="AK83" s="44" t="s">
        <v>9</v>
      </c>
      <c r="AL83" s="47" t="s">
        <v>27</v>
      </c>
      <c r="AM83" s="43"/>
      <c r="AN83" s="12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26"/>
      <c r="AP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26"/>
      <c r="AR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26"/>
      <c r="AT83" s="127"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26"/>
      <c r="AV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26"/>
      <c r="AX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26"/>
      <c r="AZ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26"/>
      <c r="BC83" s="183"/>
      <c r="BD83" s="184"/>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74"/>
      <c r="BD85" s="175"/>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74"/>
      <c r="BD86" s="175"/>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85"/>
      <c r="BD87" s="186"/>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74"/>
      <c r="BD88" s="175"/>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74"/>
      <c r="BD89" s="175"/>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74"/>
      <c r="BD90" s="175"/>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74"/>
      <c r="BD91" s="175"/>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74"/>
      <c r="BD92" s="175"/>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74"/>
      <c r="BD93" s="175"/>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74"/>
      <c r="BD94" s="175"/>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74"/>
      <c r="BD95" s="175"/>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74"/>
      <c r="BD96" s="175"/>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74"/>
      <c r="BD97" s="175"/>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74"/>
      <c r="BD98" s="175"/>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74"/>
      <c r="BD99" s="175"/>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74"/>
      <c r="BD100" s="175"/>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74"/>
      <c r="BD101" s="175"/>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74"/>
      <c r="BD102" s="175"/>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74"/>
      <c r="BD103" s="175"/>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74"/>
      <c r="BD104" s="175"/>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74"/>
      <c r="BD105" s="175"/>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74"/>
      <c r="BD106" s="175"/>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74"/>
      <c r="BD107" s="175"/>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74"/>
      <c r="BD108" s="175"/>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74"/>
      <c r="BD109" s="175"/>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4cUrhkkMkUzzxGX88HdWnjWbZXAEM29bBagD4q5QCxChfikfLdlTiWows7fR96ZeSJ9ri0TXRglGET9fr1psOg==" saltValue="hu/fSPYVhQwFcc5ivAlZRw==" spinCount="100000" sheet="1" objects="1" scenarios="1" selectLockedCells="1"/>
  <mergeCells count="349">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 ref="BC85:BD85"/>
    <mergeCell ref="BC86:BD86"/>
    <mergeCell ref="BC87:BD87"/>
    <mergeCell ref="BC88:BD88"/>
    <mergeCell ref="BC89:BD89"/>
    <mergeCell ref="BC90:BD90"/>
    <mergeCell ref="BC91:BD91"/>
    <mergeCell ref="BC92:BD92"/>
    <mergeCell ref="BC93:BD93"/>
    <mergeCell ref="BC66:BD66"/>
    <mergeCell ref="BC67:BD67"/>
    <mergeCell ref="BC68:BD68"/>
    <mergeCell ref="BC69:BD69"/>
    <mergeCell ref="BC70:BD70"/>
    <mergeCell ref="BC71:BD71"/>
    <mergeCell ref="BC72:BD72"/>
    <mergeCell ref="BC73:BD73"/>
    <mergeCell ref="BC82:BD83"/>
    <mergeCell ref="BC57:BD57"/>
    <mergeCell ref="BC58:BD58"/>
    <mergeCell ref="BC59:BD59"/>
    <mergeCell ref="BC60:BD60"/>
    <mergeCell ref="BC61:BD61"/>
    <mergeCell ref="BC62:BD62"/>
    <mergeCell ref="BC63:BD63"/>
    <mergeCell ref="BC64:BD64"/>
    <mergeCell ref="BC65:BD65"/>
    <mergeCell ref="BC46:BD47"/>
    <mergeCell ref="BC49:BD49"/>
    <mergeCell ref="BC50:BD50"/>
    <mergeCell ref="BC51:BD51"/>
    <mergeCell ref="BC52:BD52"/>
    <mergeCell ref="BC53:BD53"/>
    <mergeCell ref="BC54:BD54"/>
    <mergeCell ref="BC55:BD55"/>
    <mergeCell ref="BC56:BD56"/>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AT10:AU10"/>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J82:K82"/>
    <mergeCell ref="L82:M82"/>
    <mergeCell ref="D83:E83"/>
    <mergeCell ref="F83:G83"/>
    <mergeCell ref="H83:I83"/>
    <mergeCell ref="J83:K83"/>
    <mergeCell ref="D82:E82"/>
    <mergeCell ref="F82:G82"/>
    <mergeCell ref="H82:I82"/>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P11:AQ11"/>
    <mergeCell ref="AN10:AO10"/>
    <mergeCell ref="AP10:AQ10"/>
    <mergeCell ref="AR10:AS10"/>
    <mergeCell ref="AD10:AE10"/>
    <mergeCell ref="AF10:AG10"/>
    <mergeCell ref="AH10:AI10"/>
    <mergeCell ref="AF11:AG11"/>
    <mergeCell ref="AH11:AI11"/>
    <mergeCell ref="AN11:AO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09.04.2026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8" t="str">
        <f>Dokumentationshilfe!C1</f>
        <v>DP-H10</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Minotrol CRP</v>
      </c>
      <c r="C5" s="195"/>
      <c r="D5" s="196" t="str">
        <f>CONCATENATE(Dokumentationshilfe!S3,Dokumentationshilfe!T3)</f>
        <v>Lot: MC 439</v>
      </c>
      <c r="E5" s="196"/>
      <c r="F5" s="197" t="str">
        <f>CONCATENATE(Dokumentationshilfe!AF3,TEXT(Dokumentationshilfe!AK3,"TT.MM.JJJJ"))</f>
        <v>Verfall: 05.07.2026</v>
      </c>
      <c r="G5" s="198"/>
    </row>
    <row r="6" spans="2:7" ht="13.5" thickBot="1" x14ac:dyDescent="0.25"/>
    <row r="7" spans="2:7" ht="17.25" thickBot="1" x14ac:dyDescent="0.3">
      <c r="B7" s="65" t="s">
        <v>49</v>
      </c>
      <c r="C7" s="66" t="s">
        <v>211</v>
      </c>
      <c r="D7" s="199" t="s">
        <v>212</v>
      </c>
      <c r="E7" s="199"/>
      <c r="F7" s="199"/>
      <c r="G7" s="65" t="s">
        <v>1</v>
      </c>
    </row>
    <row r="8" spans="2:7" ht="15.75" thickBot="1" x14ac:dyDescent="0.25">
      <c r="B8" s="67" t="str">
        <f>Dokumentationshilfe!A5</f>
        <v>WBC</v>
      </c>
      <c r="C8" s="68">
        <f>Dokumentationshilfe!J11</f>
        <v>7.7</v>
      </c>
      <c r="D8" s="187" t="str">
        <f>CONCATENATE(Dokumentationshilfe!D11," - ",Dokumentationshilfe!P11)</f>
        <v>6.7 - 8.7</v>
      </c>
      <c r="E8" s="187"/>
      <c r="F8" s="187"/>
      <c r="G8" s="67" t="str">
        <f>Dokumentationshilfe!O7</f>
        <v>x103/µL</v>
      </c>
    </row>
    <row r="9" spans="2:7" ht="15.75" thickBot="1" x14ac:dyDescent="0.25">
      <c r="B9" s="67" t="str">
        <f>Dokumentationshilfe!S5</f>
        <v>RBC</v>
      </c>
      <c r="C9" s="68">
        <f>Dokumentationshilfe!AB11</f>
        <v>4.83</v>
      </c>
      <c r="D9" s="187" t="str">
        <f>CONCATENATE(Dokumentationshilfe!V11," - ",Dokumentationshilfe!AH11)</f>
        <v>4.44 - 5.22</v>
      </c>
      <c r="E9" s="187"/>
      <c r="F9" s="187"/>
      <c r="G9" s="67" t="str">
        <f>Dokumentationshilfe!AG7</f>
        <v>x106/µl</v>
      </c>
    </row>
    <row r="10" spans="2:7" ht="15.75" thickBot="1" x14ac:dyDescent="0.25">
      <c r="B10" s="67" t="str">
        <f>Dokumentationshilfe!AK5</f>
        <v>Hb</v>
      </c>
      <c r="C10" s="68">
        <f>Dokumentationshilfe!AT11</f>
        <v>13.9</v>
      </c>
      <c r="D10" s="187" t="str">
        <f>CONCATENATE(Dokumentationshilfe!AN11," - ",Dokumentationshilfe!AZ11)</f>
        <v>13.2 - 14.6</v>
      </c>
      <c r="E10" s="187"/>
      <c r="F10" s="187"/>
      <c r="G10" s="67" t="str">
        <f>Dokumentationshilfe!AY7</f>
        <v>g/dl</v>
      </c>
    </row>
    <row r="11" spans="2:7" ht="15.75" thickBot="1" x14ac:dyDescent="0.25">
      <c r="B11" s="67" t="str">
        <f>Dokumentationshilfe!A41</f>
        <v>HCT</v>
      </c>
      <c r="C11" s="68">
        <f>Dokumentationshilfe!J47</f>
        <v>40.1</v>
      </c>
      <c r="D11" s="187" t="str">
        <f>CONCATENATE(Dokumentationshilfe!D47," - ",Dokumentationshilfe!P47)</f>
        <v>37.8 - 42.4</v>
      </c>
      <c r="E11" s="187"/>
      <c r="F11" s="187"/>
      <c r="G11" s="67" t="str">
        <f>Dokumentationshilfe!O43</f>
        <v>%</v>
      </c>
    </row>
    <row r="12" spans="2:7" ht="15.75" thickBot="1" x14ac:dyDescent="0.25">
      <c r="B12" s="67" t="str">
        <f>Dokumentationshilfe!S41</f>
        <v>PLT</v>
      </c>
      <c r="C12" s="68">
        <f>Dokumentationshilfe!AB47</f>
        <v>244</v>
      </c>
      <c r="D12" s="187" t="str">
        <f>CONCATENATE(Dokumentationshilfe!V47," - ",Dokumentationshilfe!AH47)</f>
        <v>205 - 283</v>
      </c>
      <c r="E12" s="187"/>
      <c r="F12" s="187"/>
      <c r="G12" s="67" t="str">
        <f>Dokumentationshilfe!AG43</f>
        <v>x103/µL</v>
      </c>
    </row>
    <row r="13" spans="2:7" ht="15.75" thickBot="1" x14ac:dyDescent="0.25">
      <c r="B13" s="67" t="str">
        <f>Dokumentationshilfe!AK41</f>
        <v>MCV</v>
      </c>
      <c r="C13" s="68">
        <f>Dokumentationshilfe!AT47</f>
        <v>83</v>
      </c>
      <c r="D13" s="187" t="str">
        <f>CONCATENATE(Dokumentationshilfe!AN47," - ",Dokumentationshilfe!AZ47)</f>
        <v>79 - 87</v>
      </c>
      <c r="E13" s="187"/>
      <c r="F13" s="187"/>
      <c r="G13" s="67" t="str">
        <f>Dokumentationshilfe!AY43</f>
        <v>fl</v>
      </c>
    </row>
    <row r="14" spans="2:7" ht="15.75" thickBot="1" x14ac:dyDescent="0.25">
      <c r="B14" s="67" t="str">
        <f>Dokumentationshilfe!A77</f>
        <v>CRP</v>
      </c>
      <c r="C14" s="68">
        <f>Dokumentationshilfe!J83</f>
        <v>23</v>
      </c>
      <c r="D14" s="187" t="str">
        <f>CONCATENATE(Dokumentationshilfe!D83," - ",Dokumentationshilfe!P83)</f>
        <v>18.2 - 27.8</v>
      </c>
      <c r="E14" s="187"/>
      <c r="F14" s="187"/>
      <c r="G14" s="67" t="str">
        <f>Dokumentationshilfe!O79</f>
        <v>mg/l</v>
      </c>
    </row>
    <row r="15" spans="2:7" ht="15.75" thickBot="1" x14ac:dyDescent="0.25">
      <c r="B15" s="67">
        <f>Dokumentationshilfe!S77</f>
        <v>0</v>
      </c>
      <c r="C15" s="68" t="str">
        <f>Dokumentationshilfe!AB83</f>
        <v/>
      </c>
      <c r="D15" s="187" t="str">
        <f>CONCATENATE(Dokumentationshilfe!V83," - ",Dokumentationshilfe!AH83)</f>
        <v xml:space="preserve"> - </v>
      </c>
      <c r="E15" s="187"/>
      <c r="F15" s="187"/>
      <c r="G15" s="67" t="str">
        <f>Dokumentationshilfe!AG79</f>
        <v>Einheit</v>
      </c>
    </row>
    <row r="16" spans="2:7" ht="15.75" thickBot="1" x14ac:dyDescent="0.25">
      <c r="B16" s="67">
        <f>Dokumentationshilfe!AK77</f>
        <v>0</v>
      </c>
      <c r="C16" s="68" t="str">
        <f>Dokumentationshilfe!AT83</f>
        <v/>
      </c>
      <c r="D16" s="187" t="str">
        <f>CONCATENATE(Dokumentationshilfe!AN83," - ",Dokumentationshilfe!AZ83)</f>
        <v xml:space="preserve"> - </v>
      </c>
      <c r="E16" s="187"/>
      <c r="F16" s="187"/>
      <c r="G16" s="67" t="str">
        <f>Dokumentationshilfe!AY79</f>
        <v>Einheit</v>
      </c>
    </row>
    <row r="17" spans="2:7" ht="15" x14ac:dyDescent="0.2">
      <c r="B17" s="69"/>
      <c r="C17" s="70"/>
      <c r="D17" s="201"/>
      <c r="E17" s="201"/>
      <c r="F17" s="201"/>
      <c r="G17" s="69"/>
    </row>
    <row r="18" spans="2:7" ht="15" x14ac:dyDescent="0.2">
      <c r="B18" s="71"/>
      <c r="C18" s="72"/>
      <c r="D18" s="200"/>
      <c r="E18" s="200"/>
      <c r="F18" s="200"/>
      <c r="G18" s="71"/>
    </row>
    <row r="19" spans="2:7" ht="15" x14ac:dyDescent="0.2">
      <c r="B19" s="71"/>
      <c r="C19" s="72"/>
      <c r="D19" s="200"/>
      <c r="E19" s="200"/>
      <c r="F19" s="200"/>
      <c r="G19" s="71"/>
    </row>
    <row r="20" spans="2:7" ht="15" x14ac:dyDescent="0.2">
      <c r="B20" s="71"/>
      <c r="C20" s="72"/>
      <c r="D20" s="200"/>
      <c r="E20" s="200"/>
      <c r="F20" s="200"/>
      <c r="G20" s="71"/>
    </row>
    <row r="21" spans="2:7" ht="15" x14ac:dyDescent="0.2">
      <c r="B21" s="71"/>
      <c r="C21" s="72"/>
      <c r="D21" s="200"/>
      <c r="E21" s="200"/>
      <c r="F21" s="200"/>
      <c r="G21" s="71"/>
    </row>
    <row r="22" spans="2:7" ht="15" x14ac:dyDescent="0.2">
      <c r="B22" s="71"/>
      <c r="C22" s="72"/>
      <c r="D22" s="200"/>
      <c r="E22" s="200"/>
      <c r="F22" s="200"/>
      <c r="G22" s="71"/>
    </row>
    <row r="23" spans="2:7" ht="15" x14ac:dyDescent="0.2">
      <c r="B23" s="71"/>
      <c r="C23" s="72"/>
      <c r="D23" s="200"/>
      <c r="E23" s="200"/>
      <c r="F23" s="200"/>
      <c r="G23" s="71"/>
    </row>
    <row r="24" spans="2:7" ht="15" x14ac:dyDescent="0.2">
      <c r="B24" s="71"/>
      <c r="C24" s="72"/>
      <c r="D24" s="200"/>
      <c r="E24" s="200"/>
      <c r="F24" s="200"/>
      <c r="G24" s="71"/>
    </row>
    <row r="25" spans="2:7" ht="15" x14ac:dyDescent="0.2">
      <c r="B25" s="71"/>
      <c r="C25" s="72"/>
      <c r="D25" s="200"/>
      <c r="E25" s="200"/>
      <c r="F25" s="200"/>
      <c r="G25" s="71"/>
    </row>
    <row r="26" spans="2:7" ht="15" x14ac:dyDescent="0.2">
      <c r="B26" s="71"/>
      <c r="C26" s="72"/>
      <c r="D26" s="200"/>
      <c r="E26" s="200"/>
      <c r="F26" s="200"/>
      <c r="G26" s="71"/>
    </row>
    <row r="27" spans="2:7" ht="15" x14ac:dyDescent="0.2">
      <c r="B27" s="71"/>
      <c r="C27" s="72"/>
      <c r="D27" s="200"/>
      <c r="E27" s="200"/>
      <c r="F27" s="200"/>
      <c r="G27" s="71"/>
    </row>
    <row r="28" spans="2:7" ht="15" x14ac:dyDescent="0.2">
      <c r="B28" s="71"/>
      <c r="C28" s="72"/>
      <c r="D28" s="200"/>
      <c r="E28" s="200"/>
      <c r="F28" s="200"/>
      <c r="G28" s="71"/>
    </row>
    <row r="29" spans="2:7" ht="15" x14ac:dyDescent="0.2">
      <c r="B29" s="71"/>
      <c r="C29" s="72"/>
      <c r="D29" s="200"/>
      <c r="E29" s="200"/>
      <c r="F29" s="200"/>
      <c r="G29" s="71"/>
    </row>
    <row r="30" spans="2:7" ht="15" x14ac:dyDescent="0.2">
      <c r="B30" s="71"/>
      <c r="C30" s="72"/>
      <c r="D30" s="200"/>
      <c r="E30" s="200"/>
      <c r="F30" s="200"/>
      <c r="G30" s="71"/>
    </row>
    <row r="31" spans="2:7" ht="15" x14ac:dyDescent="0.2">
      <c r="B31" s="71"/>
      <c r="C31" s="72"/>
      <c r="D31" s="200"/>
      <c r="E31" s="200"/>
      <c r="F31" s="200"/>
      <c r="G31" s="71"/>
    </row>
    <row r="32" spans="2:7" ht="15" x14ac:dyDescent="0.2">
      <c r="B32" s="71"/>
      <c r="C32" s="72"/>
      <c r="D32" s="200"/>
      <c r="E32" s="200"/>
      <c r="F32" s="200"/>
      <c r="G32" s="71"/>
    </row>
    <row r="33" spans="2:7" ht="15" x14ac:dyDescent="0.2">
      <c r="B33" s="71"/>
      <c r="C33" s="72"/>
      <c r="D33" s="200"/>
      <c r="E33" s="200"/>
      <c r="F33" s="200"/>
      <c r="G33" s="71"/>
    </row>
    <row r="34" spans="2:7" ht="15" x14ac:dyDescent="0.2">
      <c r="B34" s="71"/>
      <c r="C34" s="72"/>
      <c r="D34" s="200"/>
      <c r="E34" s="200"/>
      <c r="F34" s="200"/>
      <c r="G34" s="71"/>
    </row>
  </sheetData>
  <sheetProtection algorithmName="SHA-512" hashValue="PMdGFoM+OuZNFtt/WV/y6I8Q/p5iArB9QlcRIMRxe/QFAV9H40sdc5S2RwsI5oVQGx5gmeB1uh741tVorSlYcw==" saltValue="7DRlcPNayb//bNPTOCLEN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7" t="s">
        <v>241</v>
      </c>
      <c r="C2" s="208"/>
      <c r="D2" s="208"/>
      <c r="E2" s="208"/>
      <c r="F2" s="208"/>
      <c r="G2" s="209"/>
      <c r="I2" s="207" t="s">
        <v>242</v>
      </c>
      <c r="J2" s="208"/>
      <c r="K2" s="208"/>
      <c r="L2" s="208"/>
      <c r="M2" s="209"/>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15" t="s">
        <v>227</v>
      </c>
      <c r="J4" s="216"/>
      <c r="K4" s="216"/>
      <c r="L4" s="216"/>
      <c r="M4" s="217"/>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7.7</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18" t="str">
        <f>IF(OR(F5="VK manuell eingeben",F5="Parameter eingeben"),"",IF(OR(F5=0,F5=""),"",IF(AND(E5="",F5&lt;&gt;"",F5&lt;&gt;0),_xlfn.CONCAT(Hilfstabelle!Q39,MAX(C5,D5)-F5,Hilfstabelle!Q40,MAX(C5,D5)+F5,Hilfstabelle!Q41),IF(E5&lt;F5,Hilfstabelle!Q43,IF(E5&gt;F5,Hilfstabelle!Q44,"")))))</f>
        <v/>
      </c>
      <c r="D7" s="218"/>
      <c r="E7" s="218"/>
      <c r="F7" s="218"/>
      <c r="G7" s="219"/>
      <c r="I7" s="94" t="str">
        <f>Dokumentationshilfe!S5</f>
        <v>RBC</v>
      </c>
      <c r="J7" s="95"/>
      <c r="K7" s="95"/>
      <c r="L7" s="96">
        <f>Dokumentationshilfe!AB11</f>
        <v>4.83</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20"/>
      <c r="D8" s="220"/>
      <c r="E8" s="220"/>
      <c r="F8" s="220"/>
      <c r="G8" s="221"/>
      <c r="I8" s="99" t="str">
        <f>Dokumentationshilfe!AK5</f>
        <v>Hb</v>
      </c>
      <c r="J8" s="100"/>
      <c r="K8" s="100"/>
      <c r="L8" s="101">
        <f>Dokumentationshilfe!AT11</f>
        <v>13.9</v>
      </c>
      <c r="M8" s="102" t="str">
        <f t="shared" si="0"/>
        <v>Analysesystem wählen</v>
      </c>
    </row>
    <row r="9" spans="2:13" ht="16.5" customHeight="1" thickBot="1" x14ac:dyDescent="0.25">
      <c r="B9" s="103"/>
      <c r="C9" s="222"/>
      <c r="D9" s="222"/>
      <c r="E9" s="222"/>
      <c r="F9" s="222"/>
      <c r="G9" s="223"/>
      <c r="I9" s="94" t="str">
        <f>Dokumentationshilfe!A41</f>
        <v>HCT</v>
      </c>
      <c r="J9" s="95"/>
      <c r="K9" s="95"/>
      <c r="L9" s="96">
        <f>Dokumentationshilfe!J47</f>
        <v>40.1</v>
      </c>
      <c r="M9" s="97" t="str">
        <f t="shared" si="0"/>
        <v>Analysesystem wählen</v>
      </c>
    </row>
    <row r="10" spans="2:13" ht="16.5" customHeight="1" thickTop="1" x14ac:dyDescent="0.2">
      <c r="I10" s="94" t="str">
        <f>Dokumentationshilfe!S41</f>
        <v>PLT</v>
      </c>
      <c r="J10" s="95"/>
      <c r="K10" s="95"/>
      <c r="L10" s="96">
        <f>Dokumentationshilfe!AB47</f>
        <v>244</v>
      </c>
      <c r="M10" s="97" t="str">
        <f t="shared" si="0"/>
        <v>Analysesystem wählen</v>
      </c>
    </row>
    <row r="11" spans="2:13" ht="16.5" customHeight="1" thickBot="1" x14ac:dyDescent="0.25">
      <c r="I11" s="99" t="str">
        <f>Dokumentationshilfe!AK41</f>
        <v>MCV</v>
      </c>
      <c r="J11" s="100"/>
      <c r="K11" s="100"/>
      <c r="L11" s="101">
        <f>Dokumentationshilfe!AT47</f>
        <v>83</v>
      </c>
      <c r="M11" s="102" t="str">
        <f t="shared" si="0"/>
        <v>Analysesystem wählen</v>
      </c>
    </row>
    <row r="12" spans="2:13" ht="16.5" customHeight="1" thickTop="1" thickBot="1" x14ac:dyDescent="0.3">
      <c r="B12" s="224" t="s">
        <v>253</v>
      </c>
      <c r="C12" s="225"/>
      <c r="D12" s="225"/>
      <c r="E12" s="225"/>
      <c r="F12" s="225"/>
      <c r="G12" s="226"/>
      <c r="I12" s="94" t="str">
        <f>Dokumentationshilfe!A77</f>
        <v>CRP</v>
      </c>
      <c r="J12" s="95"/>
      <c r="K12" s="95"/>
      <c r="L12" s="96">
        <f>Dokumentationshilfe!J83</f>
        <v>23</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14" t="s">
        <v>255</v>
      </c>
      <c r="D14" s="214"/>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06"/>
      <c r="D15" s="206"/>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7" t="s">
        <v>258</v>
      </c>
      <c r="C18" s="208"/>
      <c r="D18" s="208"/>
      <c r="E18" s="208"/>
      <c r="F18" s="208"/>
      <c r="G18" s="209"/>
    </row>
    <row r="19" spans="2:7" ht="16.5" customHeight="1" thickBot="1" x14ac:dyDescent="0.25">
      <c r="B19" s="78"/>
      <c r="C19" s="79"/>
      <c r="D19" s="79"/>
      <c r="E19" s="79"/>
      <c r="F19" s="79"/>
      <c r="G19" s="80"/>
    </row>
    <row r="20" spans="2:7" ht="16.5" customHeight="1" x14ac:dyDescent="0.2">
      <c r="B20" s="210" t="s">
        <v>259</v>
      </c>
      <c r="C20" s="211"/>
      <c r="D20" s="212" t="str">
        <f>CONCATENATE("Mittelwert der Messwerte von ",C21," (MW):")</f>
        <v>Mittelwert der Messwerte von Auswahl (MW):</v>
      </c>
      <c r="E20" s="213"/>
      <c r="F20" s="213"/>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202" t="str">
        <f>CONCATENATE("Variationskoeffiezient der Messwerte von ",C21," (VK):")</f>
        <v>Variationskoeffiezient der Messwerte von Auswahl (VK):</v>
      </c>
      <c r="E21" s="203"/>
      <c r="F21" s="203"/>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02" t="str">
        <f>CONCATENATE("Standardabweichung der Messwerte von ",C21," (s):")</f>
        <v>Standardabweichung der Messwerte von Auswahl (s):</v>
      </c>
      <c r="E22" s="203"/>
      <c r="F22" s="203"/>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02" t="str">
        <f>CONCATENATE("Maximale absolute Spannweite der Messwerte von ",C21,":")</f>
        <v>Maximale absolute Spannweite der Messwerte von Auswahl:</v>
      </c>
      <c r="E23" s="203"/>
      <c r="F23" s="203"/>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02" t="str">
        <f>CONCATENATE("Maximale relative Spannweite der Messwerte von ",C21," in s:")</f>
        <v>Maximale relative Spannweite der Messwerte von Auswahl in s:</v>
      </c>
      <c r="E24" s="203"/>
      <c r="F24" s="203"/>
      <c r="G24" s="119" t="str">
        <f>IF(OR(C21="Auswahl",C21=""),"Parameter auswählen",IFERROR(_xlfn.TEXTJOIN( ,FALSE,ROUND(G23/G22,2)," s"),"0"))</f>
        <v>Parameter auswählen</v>
      </c>
    </row>
    <row r="25" spans="2:7" ht="16.5" customHeight="1" x14ac:dyDescent="0.2">
      <c r="B25" s="92"/>
      <c r="D25" s="202" t="str">
        <f>CONCATENATE("max. rel. Spannweite der Messwerte von ",C21," in s (s gemäss Qualab):")</f>
        <v>max. rel. Spannweite der Messwerte von Auswahl in s (s gemäss Qualab):</v>
      </c>
      <c r="E25" s="203"/>
      <c r="F25" s="203"/>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04" t="str">
        <f>CONCATENATE("Anzahl Messungen des Parameter ",C21,":")</f>
        <v>Anzahl Messungen des Parameter Auswahl:</v>
      </c>
      <c r="E26" s="205"/>
      <c r="F26" s="205"/>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7" t="s">
        <v>48</v>
      </c>
      <c r="C3" s="227"/>
      <c r="D3" s="227"/>
      <c r="E3" s="227"/>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205</v>
      </c>
      <c r="R28" s="228"/>
      <c r="S28" s="228"/>
      <c r="T28" s="228"/>
      <c r="U28" s="228"/>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4"/>
      <c r="W31" s="64"/>
      <c r="AB31" t="s">
        <v>60</v>
      </c>
      <c r="AC31" t="s">
        <v>95</v>
      </c>
      <c r="AD31">
        <v>1000000</v>
      </c>
    </row>
    <row r="32" spans="3:30" ht="13.5" thickBot="1" x14ac:dyDescent="0.25">
      <c r="Q32" s="228"/>
      <c r="R32" s="228"/>
      <c r="S32" s="228"/>
      <c r="T32" s="228"/>
      <c r="U32" s="228"/>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8"/>
      <c r="R33" s="228"/>
      <c r="S33" s="228"/>
      <c r="T33" s="228"/>
      <c r="U33" s="228"/>
      <c r="V33" s="64"/>
      <c r="W33" s="64"/>
    </row>
    <row r="34" spans="3:30" x14ac:dyDescent="0.2">
      <c r="C34" s="4"/>
      <c r="L34" s="7"/>
      <c r="Q34" s="228"/>
      <c r="R34" s="228"/>
      <c r="S34" s="228"/>
      <c r="T34" s="228"/>
      <c r="U34" s="228"/>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8"/>
      <c r="R35" s="228"/>
      <c r="S35" s="228"/>
      <c r="T35" s="228"/>
      <c r="U35" s="228"/>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2026-03-25T09:59:13Z</cp:lastPrinted>
  <dcterms:created xsi:type="dcterms:W3CDTF">2005-09-09T12:29:27Z</dcterms:created>
  <dcterms:modified xsi:type="dcterms:W3CDTF">2026-04-09T07:00:02Z</dcterms:modified>
</cp:coreProperties>
</file>