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501\"/>
    </mc:Choice>
  </mc:AlternateContent>
  <xr:revisionPtr revIDLastSave="0" documentId="13_ncr:1_{296219A5-5093-4F7E-BE2C-85C63833BEA0}"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<sst xmlns="http://schemas.openxmlformats.org/spreadsheetml/2006/main" count="1007" uniqueCount="267">
  <si>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</si>
  <si>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</si>
  <si>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</si>
  <si>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</si>
  <si>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</si>
  <si>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</si>
  <si>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</si>
  <si>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</si>
  <si>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</si>
  <si>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</si>
  <si>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</si>
  <si>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</si>
  <si>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</si>
  <si>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</si>
  <si>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</si>
  <si>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</si>
  <si>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</si>
  <si>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</si>
  <si>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</si>
  <si>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</si>
  <si>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</si>
  <si>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</si>
  <si>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</si>
  <si>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</si>
  <si>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</si>
  <si>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</si>
  <si>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</si>
  <si>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</si>
  <si>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</si>
  <si>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</si>
  <si>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</si>
  <si>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</si>
  <si>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</si>
  <si>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</si>
  <si>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</si>
  <si>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</si>
  <si>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</si>
  <si>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</si>
  <si>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</si>
  <si>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</si>
  <si>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</si>
  <si>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</si>
  <si>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</si>
  <si>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</si>
  <si>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</si>
  <si>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</si>
  <si>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</si>
  <si>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</si>
  <si>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</si>
  <si>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</si>
  <si>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</si>
  <si>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</si>
  <si>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</si>
  <si>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</si>
  <si>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</si>
  <si>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</si>
  <si>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</si>
  <si>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</si>
  <si>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</si>
  <si>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</si>
  <si>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</si>
  <si>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</si>
  <si>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</si>
  <si>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</si>
  <si>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</si>
  <si>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</si>
  <si>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</si>
  <si>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</si>
  <si>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</si>
  <si>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</si>
  <si>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</si>
  <si>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</si>
  <si>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</si>
  <si>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</si>
  <si>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</si>
  <si>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</si>
  <si>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</si>
  <si>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</si>
  <si>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</si>
  <si>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</si>
  <si>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</si>
  <si>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</si>
  <si>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</si>
  <si>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</si>
  <si>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</si>
  <si>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</si>
  <si>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</si>
  <si>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</si>
  <si>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</si>
  <si>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</si>
  <si>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</si>
  <si>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</si>
  <si>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</si>
  <si>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</si>
  <si>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</si>
  <si>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</si>
  <si>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</si>
  <si>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</si>
  <si>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</si>
  <si>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</si>
  <si>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</si>
  <si>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</si>
  <si>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</si>
  <si>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</si>
  <si>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</si>
  <si>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</si>
  <si>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</si>
  <si>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</si>
  <si>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</si>
  <si>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</si>
  <si>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</si>
  <si>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</si>
  <si>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</si>
  <si>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</si>
  <si>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</si>
  <si>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</si>
  <si>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</si>
  <si>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</si>
  <si>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</si>
  <si>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</si>
  <si>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</si>
  <si>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</si>
  <si>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</si>
  <si>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</si>
  <si>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</si>
  <si>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</si>
  <si>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</si>
  <si>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</si>
  <si>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</si>
  <si>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</si>
  <si>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</si>
  <si>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</si>
  <si>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</si>
  <si>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</si>
  <si>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</si>
  <si>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</si>
  <si>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</si>
  <si>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</si>
  <si>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</si>
  <si>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</si>
  <si>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</si>
  <si>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</si>
  <si>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</si>
  <si>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</si>
  <si>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</si>
  <si>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</si>
  <si>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</si>
  <si>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</si>
  <si>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</si>
  <si>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</si>
  <si>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</si>
  <si>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</si>
  <si>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</si>
  <si>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</si>
  <si>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</si>
  <si>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</si>
  <si>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</si>
  <si>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</si>
  <si>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</si>
  <si>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</si>
  <si>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</si>
  <si>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</si>
  <si>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</si>
  <si>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</si>
  <si>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</si>
  <si>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</si>
  <si>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</si>
  <si>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</si>
  <si>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</si>
  <si>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</si>
  <si>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</si>
  <si>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</si>
  <si>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</si>
  <si>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</si>
  <si>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</si>
  <si>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</si>
  <si>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</si>
  <si>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</si>
  <si>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</si>
  <si>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</si>
  <si>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</si>
  <si>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</si>
  <si>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</si>
  <si>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</si>
  <si>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</si>
  <si>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</si>
  <si>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</si>
  <si>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</si>
  <si>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</si>
  <si>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</si>
  <si>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</si>
  <si>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</si>
  <si>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</si>
  <si>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</si>
  <si>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</si>
  <si>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</si>
  <si>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</si>
  <si>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</si>
  <si>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</si>
  <si>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</si>
  <si>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</si>
  <si>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</si>
  <si>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</si>
  <si>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</si>
  <si>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</si>
  <si>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</si>
  <si>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</si>
  <si>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</si>
  <si>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</si>
  <si>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</si>
  <si>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</si>
  <si>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</si>
  <si>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</si>
  <si>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</si>
  <si>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</si>
  <si>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</si>
  <si>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</si>
  <si>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</si>
  <si>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</si>
  <si>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</si>
  <si>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</si>
  <si>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</si>
  <si>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</si>
  <si>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</si>
  <si>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</si>
  <si>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</si>
  <si>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</si>
  <si>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</si>
  <si>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</si>
  <si>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</si>
  <si>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</si>
  <si>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</si>
  <si>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</si>
  <si>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</si>
  <si>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</si>
  <si>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</si>
  <si>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</si>
  <si>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</si>
  <si>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</si>
  <si>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</si>
  <si>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</si>
  <si>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</si>
  <si>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</si>
  <si>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</si>
  <si>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</si>
  <si>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</si>
  <si>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</si>
  <si>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</si>
  <si>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</si>
  <si>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</si>
  <si>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</si>
  <si>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</si>
  <si>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</si>
  <si>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</si>
  <si>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</si>
  <si>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</si>
  <si>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</si>
  <si>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</si>
  <si>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</si>
  <si>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</si>
  <si>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</si>
  <si>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</si>
  <si>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</si>
  <si>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</si>
  <si>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</si>
  <si>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2 Hoch 
Ziel: 52.8 / Grenzwerte: 10.5</t>
  </si>
  <si>
    <t>Level 1 Niedrig 
Ziel: 8.3 / Grenzwerte: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</si>
</sst>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7"/>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110" zoomScaleNormal="110" zoomScalePageLayoutView="85" workbookViewId="0">
      <selection activeCell="T13" sqref="T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250501</v>
      </c>
      <c r="U3" s="147"/>
      <c r="V3" s="147"/>
      <c r="W3" s="147"/>
      <c r="X3" s="147"/>
      <c r="Y3" s="147"/>
      <c r="Z3" s="147"/>
      <c r="AA3" s="147"/>
      <c r="AB3" s="147"/>
      <c r="AC3" s="147"/>
      <c r="AD3" s="147"/>
      <c r="AE3" s="147"/>
      <c r="AF3" s="146" t="s">
        <v>28</v>
      </c>
      <c r="AG3" s="146"/>
      <c r="AH3" s="146"/>
      <c r="AI3" s="146"/>
      <c r="AJ3" s="146"/>
      <c r="AK3" s="129">
        <v>46150</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80" t="s">
        <v>266</v>
      </c>
      <c r="B7" s="181"/>
      <c r="C7" s="18"/>
      <c r="D7" s="165" t="str">
        <f>IF(AND($V$4="Eine Vorlage zur Zielwertermittlung",NOT(L7="----------")),"neuer Zielwert",IF(NOT($V$4="Eine Vorlage zur Zielwertermittlung"),"Zielwert",""))</f>
        <v>Zielwert</v>
      </c>
      <c r="E7" s="166"/>
      <c r="F7" s="166"/>
      <c r="G7" s="166"/>
      <c r="H7" s="166"/>
      <c r="I7" s="166"/>
      <c r="J7" s="166"/>
      <c r="K7" s="167"/>
      <c r="L7" s="179">
        <v>8.3000000000000007</v>
      </c>
      <c r="M7" s="179"/>
      <c r="N7" s="179"/>
      <c r="O7" s="148" t="str">
        <f>IFERROR(VLOOKUP(A5,'Qualabtoleranzen&amp;Einheiten'!$B$6:$E$201,4,FALSE),"Einheit")</f>
        <v>mg/l</v>
      </c>
      <c r="P7" s="149"/>
      <c r="Q7" s="150"/>
      <c r="R7" s="19"/>
      <c r="S7" s="180" t="s">
        <v>265</v>
      </c>
      <c r="T7" s="181"/>
      <c r="U7" s="18"/>
      <c r="V7" s="165" t="str">
        <f>IF(AND($V$4="Eine Vorlage zur Zielwertermittlung",NOT(AD7="----------")),"neuer Zielwert",IF(NOT($V$4="Eine Vorlage zur Zielwertermittlung"),"Zielwert",""))</f>
        <v>Zielwert</v>
      </c>
      <c r="W7" s="166"/>
      <c r="X7" s="166"/>
      <c r="Y7" s="166"/>
      <c r="Z7" s="166"/>
      <c r="AA7" s="166"/>
      <c r="AB7" s="166"/>
      <c r="AC7" s="167"/>
      <c r="AD7" s="170">
        <v>52.8</v>
      </c>
      <c r="AE7" s="170"/>
      <c r="AF7" s="170"/>
      <c r="AG7" s="148" t="str">
        <f>IFERROR(VLOOKUP(S5,'Qualabtoleranzen&amp;Einheiten'!$B$6:$E$201,4,FALSE),"Einheit")</f>
        <v>mg/l</v>
      </c>
      <c r="AH7" s="149"/>
      <c r="AI7" s="150"/>
      <c r="AJ7" s="37"/>
      <c r="AK7" s="175" t="s">
        <v>262</v>
      </c>
      <c r="AL7" s="176"/>
      <c r="AM7" s="18"/>
      <c r="AN7" s="165" t="str">
        <f>IF(AND($V$4="Eine Vorlage zur Zielwertermittlung",NOT(AV7="----------")),"neuer Zielwert",IF(NOT($V$4="Eine Vorlage zur Zielwertermittlung"),"Zielwert",""))</f>
        <v>Zielwert</v>
      </c>
      <c r="AO7" s="166"/>
      <c r="AP7" s="166"/>
      <c r="AQ7" s="166"/>
      <c r="AR7" s="166"/>
      <c r="AS7" s="166"/>
      <c r="AT7" s="166"/>
      <c r="AU7" s="167"/>
      <c r="AV7" s="170" t="str" cm="1">
        <f t="array" ref="AV7">IF(NOT($V$4="Eine Vorlage zur Zielwertermittlung"),"",IF(AND(AL13:AL37="",$V$4="Eine Vorlage zur Zielwertermittlung"),"----------",ROUND(AVERAGE(AL13:AL37),IF(AL12="0 Komastellen",0,IF(AL12="1 Komastelle",1,IF(AL12="2 Komastellen",2,IF(AL12="3 Komastellen",3,1)))))))</f>
        <v/>
      </c>
      <c r="AW7" s="170"/>
      <c r="AX7" s="170"/>
      <c r="AY7" s="148" t="str">
        <f>IFERROR(VLOOKUP(AK5,'Qualabtoleranzen&amp;Einheiten'!$B$6:$E$201,4,FALSE),"Einheit")</f>
        <v>Einheit</v>
      </c>
      <c r="AZ7" s="149"/>
      <c r="BA7" s="150"/>
    </row>
    <row r="8" spans="1:56" ht="12.75" customHeight="1" x14ac:dyDescent="0.2">
      <c r="A8" s="182"/>
      <c r="B8" s="183"/>
      <c r="C8" s="18"/>
      <c r="D8" s="168" t="str">
        <f>IF(L8="","","Standardabweichung")</f>
        <v>Standardabweichung</v>
      </c>
      <c r="E8" s="168"/>
      <c r="F8" s="168"/>
      <c r="G8" s="168"/>
      <c r="H8" s="168"/>
      <c r="I8" s="168"/>
      <c r="J8" s="168"/>
      <c r="K8" s="168"/>
      <c r="L8" s="169">
        <v>0.5</v>
      </c>
      <c r="M8" s="169"/>
      <c r="N8" s="169"/>
      <c r="O8" s="137" t="str">
        <f>IF(L8="","",O7)</f>
        <v>mg/l</v>
      </c>
      <c r="P8" s="137"/>
      <c r="Q8" s="137"/>
      <c r="R8" s="19"/>
      <c r="S8" s="182"/>
      <c r="T8" s="183"/>
      <c r="U8" s="18"/>
      <c r="V8" s="168" t="str">
        <f>IF(AD8="","","Standardabweichung")</f>
        <v>Standardabweichung</v>
      </c>
      <c r="W8" s="168"/>
      <c r="X8" s="168"/>
      <c r="Y8" s="168"/>
      <c r="Z8" s="168"/>
      <c r="AA8" s="168"/>
      <c r="AB8" s="168"/>
      <c r="AC8" s="168"/>
      <c r="AD8" s="169">
        <v>3.5</v>
      </c>
      <c r="AE8" s="169"/>
      <c r="AF8" s="169"/>
      <c r="AG8" s="137" t="str">
        <f>IF(AD8="","",AG7)</f>
        <v>mg/l</v>
      </c>
      <c r="AH8" s="137"/>
      <c r="AI8" s="137"/>
      <c r="AJ8" s="37"/>
      <c r="AK8" s="177"/>
      <c r="AL8" s="178"/>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2" t="s">
        <v>41</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58"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58"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6.665</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7.21</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7.7549999999999999</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8.3000000000000007</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8.8450000000000006</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9.39</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9.9350000000000005</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42.300000000000004</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45.800000000000004</v>
      </c>
      <c r="Y11" s="139"/>
      <c r="Z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49.300000000000004</v>
      </c>
      <c r="AA11" s="152"/>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52.8</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56.3</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59.8</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63.3</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wLcMpg8rhB1S7ZeAJEmbnKxbL3vlg+dWG7A49o1xN8PU2TGG6YQufqDzBxHpYib0GGXzTG/5pbAN7pD8rnHtYQ==" saltValue="nRTp2UQBTbGyK7pOEF9nzQ==" spinCount="100000" sheet="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16.06.2025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Zybio Z3 CRP</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Zybio CRP</v>
      </c>
      <c r="C5" s="192"/>
      <c r="D5" s="193" t="str">
        <f>CONCATENATE(Dokumentationshilfe!S3,Dokumentationshilfe!T3)</f>
        <v>Lot: 250501</v>
      </c>
      <c r="E5" s="193"/>
      <c r="F5" s="194" t="str">
        <f>CONCATENATE(Dokumentationshilfe!AF3,TEXT(Dokumentationshilfe!AK3,"TT.MM.JJJJ"))</f>
        <v>Verfall: 08.05.2026</v>
      </c>
      <c r="G5" s="195"/>
    </row>
    <row r="6" spans="2:7" ht="13.5" thickBot="1" x14ac:dyDescent="0.25"/>
    <row r="7" spans="2:7" ht="17.25" thickBot="1" x14ac:dyDescent="0.3">
      <c r="B7" s="63" t="s">
        <v>49</v>
      </c>
      <c r="C7" s="64" t="s">
        <v>212</v>
      </c>
      <c r="D7" s="196" t="s">
        <v>213</v>
      </c>
      <c r="E7" s="196"/>
      <c r="F7" s="196"/>
      <c r="G7" s="63" t="s">
        <v>1</v>
      </c>
    </row>
    <row r="8" spans="2:7" ht="15.75" thickBot="1" x14ac:dyDescent="0.25">
      <c r="B8" s="65" t="str">
        <f>Dokumentationshilfe!A5</f>
        <v>CRP</v>
      </c>
      <c r="C8" s="66">
        <f>Dokumentationshilfe!J11</f>
        <v>8.3000000000000007</v>
      </c>
      <c r="D8" s="184" t="str">
        <f>CONCATENATE(Dokumentationshilfe!D11," - ",Dokumentationshilfe!P11)</f>
        <v>6.665 - 9.935</v>
      </c>
      <c r="E8" s="184"/>
      <c r="F8" s="184"/>
      <c r="G8" s="65" t="str">
        <f>Dokumentationshilfe!O7</f>
        <v>mg/l</v>
      </c>
    </row>
    <row r="9" spans="2:7" ht="15.75" thickBot="1" x14ac:dyDescent="0.25">
      <c r="B9" s="65" t="str">
        <f>Dokumentationshilfe!S5</f>
        <v>CRP</v>
      </c>
      <c r="C9" s="66">
        <f>Dokumentationshilfe!AB11</f>
        <v>52.8</v>
      </c>
      <c r="D9" s="184" t="str">
        <f>CONCATENATE(Dokumentationshilfe!V11," - ",Dokumentationshilfe!AH11)</f>
        <v>42.3 - 63.3</v>
      </c>
      <c r="E9" s="184"/>
      <c r="F9" s="184"/>
      <c r="G9" s="65" t="str">
        <f>Dokumentationshilfe!AG7</f>
        <v>mg/l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98"/>
      <c r="E11" s="198"/>
      <c r="F11" s="198"/>
      <c r="G11" s="67"/>
    </row>
    <row r="12" spans="2:7" ht="15" x14ac:dyDescent="0.2">
      <c r="B12" s="69"/>
      <c r="C12" s="70"/>
      <c r="D12" s="197"/>
      <c r="E12" s="197"/>
      <c r="F12" s="197"/>
      <c r="G12" s="69"/>
    </row>
    <row r="13" spans="2:7" ht="15" x14ac:dyDescent="0.2">
      <c r="B13" s="69"/>
      <c r="C13" s="70"/>
      <c r="D13" s="197"/>
      <c r="E13" s="197"/>
      <c r="F13" s="197"/>
      <c r="G13" s="69"/>
    </row>
    <row r="14" spans="2:7" ht="15" x14ac:dyDescent="0.2">
      <c r="B14" s="69"/>
      <c r="C14" s="70"/>
      <c r="D14" s="197"/>
      <c r="E14" s="197"/>
      <c r="F14" s="197"/>
      <c r="G14" s="69"/>
    </row>
    <row r="15" spans="2:7" ht="15" x14ac:dyDescent="0.2">
      <c r="B15" s="69"/>
      <c r="C15" s="70"/>
      <c r="D15" s="197"/>
      <c r="E15" s="197"/>
      <c r="F15" s="197"/>
      <c r="G15" s="69"/>
    </row>
    <row r="16" spans="2:7" ht="15" x14ac:dyDescent="0.2">
      <c r="B16" s="69"/>
      <c r="C16" s="70"/>
      <c r="D16" s="197"/>
      <c r="E16" s="197"/>
      <c r="F16" s="197"/>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8.3000000000000007</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52.8</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2025-06-24T11:59:26Z</dcterms:modified>
</cp:coreProperties>
</file>