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Z3 CRP zybio Control\250304\"/>
    </mc:Choice>
  </mc:AlternateContent>
  <xr:revisionPtr revIDLastSave="0" documentId="13_ncr:1_{61F7C1BA-5321-49EE-850A-CBDDA2FBCC2F}" xr6:coauthVersionLast="47" xr6:coauthVersionMax="47" xr10:uidLastSave="{00000000-0000-0000-0000-000000000000}"/>
  <workbookProtection workbookAlgorithmName="SHA-512" workbookHashValue="cbdf5UtrdVfht+gEXr33ptUuMUBbru4h05H9BW5acro67W0tSAFVIOKrv7fmx7ySKzibiwkVKlEwbuRqjZhBAg==" workbookSaltValue="HD+4MaWOcIh8/h6AOwNy5g==" workbookSpinCount="100000" lockStructure="1"/>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AG7" i="1" l="1"/>
  <c r="O7"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<sst xmlns="http://schemas.openxmlformats.org/spreadsheetml/2006/main" count="1007" uniqueCount="267">
  <si>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</si>
  <si>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</si>
  <si>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</si>
  <si>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</si>
  <si>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</si>
  <si>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</si>
  <si>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</si>
  <si>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</si>
  <si>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</si>
  <si>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</si>
  <si>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</si>
  <si>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</si>
  <si>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</si>
  <si>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</si>
  <si>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</si>
  <si>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</si>
  <si>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</si>
  <si>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</si>
  <si>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</si>
  <si>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</si>
  <si>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</si>
  <si>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</si>
  <si>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</si>
  <si>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</si>
  <si>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</si>
  <si>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</si>
  <si>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</si>
  <si>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</si>
  <si>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</si>
  <si>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</si>
  <si>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</si>
  <si>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</si>
  <si>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</si>
  <si>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</si>
  <si>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</si>
  <si>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</si>
  <si>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</si>
  <si>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</si>
  <si>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</si>
  <si>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</si>
  <si>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</si>
  <si>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</si>
  <si>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</si>
  <si>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</si>
  <si>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</si>
  <si>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</si>
  <si>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</si>
  <si>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</si>
  <si>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</si>
  <si>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</si>
  <si>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</si>
  <si>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</si>
  <si>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</si>
  <si>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</si>
  <si>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</si>
  <si>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</si>
  <si>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</si>
  <si>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</si>
  <si>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</si>
  <si>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</si>
  <si>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</si>
  <si>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</si>
  <si>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</si>
  <si>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</si>
  <si>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</si>
  <si>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</si>
  <si>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</si>
  <si>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</si>
  <si>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</si>
  <si>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</si>
  <si>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</si>
  <si>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</si>
  <si>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</si>
  <si>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</si>
  <si>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</si>
  <si>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</si>
  <si>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</si>
  <si>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</si>
  <si>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</si>
  <si>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</si>
  <si>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</si>
  <si>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</si>
  <si>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</si>
  <si>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</si>
  <si>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</si>
  <si>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</si>
  <si>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</si>
  <si>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</si>
  <si>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</si>
  <si>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</si>
  <si>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</si>
  <si>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</si>
  <si>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</si>
  <si>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</si>
  <si>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</si>
  <si>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</si>
  <si>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</si>
  <si>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</si>
  <si>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</si>
  <si>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</si>
  <si>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</si>
  <si>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</si>
  <si>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</si>
  <si>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</si>
  <si>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</si>
  <si>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</si>
  <si>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</si>
  <si>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</si>
  <si>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</si>
  <si>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</si>
  <si>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</si>
  <si>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</si>
  <si>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</si>
  <si>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</si>
  <si>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</si>
  <si>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</si>
  <si>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</si>
  <si>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</si>
  <si>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</si>
  <si>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</si>
  <si>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</si>
  <si>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</si>
  <si>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</si>
  <si>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</si>
  <si>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</si>
  <si>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</si>
  <si>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</si>
  <si>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</si>
  <si>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</si>
  <si>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</si>
  <si>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</si>
  <si>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</si>
  <si>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</si>
  <si>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</si>
  <si>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</si>
  <si>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</si>
  <si>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</si>
  <si>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</si>
  <si>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</si>
  <si>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</si>
  <si>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</si>
  <si>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</si>
  <si>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</si>
  <si>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</si>
  <si>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</si>
  <si>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</si>
  <si>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</si>
  <si>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</si>
  <si>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</si>
  <si>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</si>
  <si>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</si>
  <si>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</si>
  <si>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</si>
  <si>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</si>
  <si>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</si>
  <si>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</si>
  <si>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</si>
  <si>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</si>
  <si>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</si>
  <si>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</si>
  <si>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</si>
  <si>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</si>
  <si>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</si>
  <si>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</si>
  <si>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</si>
  <si>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</si>
  <si>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</si>
  <si>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</si>
  <si>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</si>
  <si>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</si>
  <si>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</si>
  <si>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</si>
  <si>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</si>
  <si>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</si>
  <si>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</si>
  <si>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</si>
  <si>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</si>
  <si>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</si>
  <si>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</si>
  <si>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</si>
  <si>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</si>
  <si>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</si>
  <si>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</si>
  <si>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</si>
  <si>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</si>
  <si>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</si>
  <si>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</si>
  <si>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</si>
  <si>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</si>
  <si>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</si>
  <si>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</si>
  <si>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</si>
  <si>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</si>
  <si>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</si>
  <si>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</si>
  <si>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</si>
  <si>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</si>
  <si>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</si>
  <si>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</si>
  <si>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</si>
  <si>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</si>
  <si>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</si>
  <si>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</si>
  <si>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</si>
  <si>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</si>
  <si>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</si>
  <si>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</si>
  <si>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</si>
  <si>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</si>
  <si>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</si>
  <si>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</si>
  <si>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</si>
  <si>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</si>
  <si>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</si>
  <si>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</si>
  <si>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</si>
  <si>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</si>
  <si>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</si>
  <si>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</si>
  <si>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</si>
  <si>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</si>
  <si>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</si>
  <si>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</si>
  <si>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</si>
  <si>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</si>
  <si>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</si>
  <si>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</si>
  <si>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</si>
  <si>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</si>
  <si>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</si>
  <si>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</si>
  <si>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</si>
  <si>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</si>
  <si>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</si>
  <si>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</si>
  <si>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</si>
  <si>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</si>
  <si>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</si>
  <si>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</si>
  <si>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</si>
  <si>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</si>
  <si>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</si>
  <si>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</si>
  <si>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</si>
  <si>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</si>
  <si>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</si>
  <si>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</si>
  <si>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</si>
  <si>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</si>
  <si>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</si>
  <si>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</si>
  <si>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</si>
  <si>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</si>
  <si>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</si>
  <si>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</si>
  <si>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</si>
  <si>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</si>
  <si>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</si>
  <si>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</si>
  <si>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</si>
  <si>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</si>
  <si>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</si>
  <si>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</si>
  <si>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Zybio CRP</t>
  </si>
  <si>
    <t>Zybio Z3 CRP</t>
  </si>
  <si>
    <r>
      <t xml:space="preserve">Level 1 Niedrig 
</t>
    </r>
    <r>
      <rPr>
        <b/>
        <sz val="9"/>
        <rFont val="Arial"/>
        <family val="2"/>
      </rPr>
      <t>Ziel: 7.5 / Grenzwerte: 1.5</t>
    </r>
  </si>
  <si>
    <r>
      <t xml:space="preserve">Level 2 Hoch 
</t>
    </r>
    <r>
      <rPr>
        <b/>
        <sz val="8"/>
        <rFont val="Arial"/>
        <family val="2"/>
      </rPr>
      <t>Ziel: 48.2 / Grenzwerte: 9.6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</si>
</sst>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14" fontId="0" fillId="0" borderId="14" xfId="0" applyNumberFormat="1" applyBorder="1" applyAlignment="1" applyProtection="1">
      <alignment vertical="center" wrapText="1"/>
      <protection locked="0"/>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166" fontId="16" fillId="0" borderId="25" xfId="0" applyNumberFormat="1" applyFont="1" applyBorder="1" applyAlignment="1">
      <alignment horizontal="right" vertical="center"/>
    </xf>
    <xf numFmtId="0" fontId="14" fillId="2" borderId="21"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3" sqref="T13"/>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5" t="s">
        <v>25</v>
      </c>
      <c r="B1" s="166"/>
      <c r="C1" s="166" t="s">
        <v>264</v>
      </c>
      <c r="D1" s="166"/>
      <c r="E1" s="166"/>
      <c r="F1" s="166"/>
      <c r="G1" s="166"/>
      <c r="H1" s="166"/>
      <c r="I1" s="166"/>
      <c r="J1" s="166"/>
      <c r="K1" s="166"/>
      <c r="L1" s="166"/>
      <c r="M1" s="166"/>
      <c r="N1" s="166"/>
      <c r="O1" s="166"/>
      <c r="P1" s="166"/>
      <c r="Q1" s="166"/>
      <c r="R1" s="166"/>
      <c r="S1" s="166"/>
      <c r="T1" s="166"/>
      <c r="U1" s="166"/>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76"/>
      <c r="AT1" s="15"/>
      <c r="AU1" s="15"/>
      <c r="AV1" s="15"/>
      <c r="AW1" s="15"/>
      <c r="AX1" s="15"/>
      <c r="AY1" s="15"/>
      <c r="AZ1" s="15"/>
      <c r="BA1" s="15"/>
    </row>
    <row r="2" spans="1:56" ht="12.75" customHeight="1" x14ac:dyDescent="0.2">
      <c r="A2" s="167"/>
      <c r="B2" s="168"/>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77"/>
      <c r="AT2" s="15"/>
      <c r="AU2" s="15"/>
      <c r="AV2" s="15"/>
      <c r="AW2" s="15"/>
      <c r="AX2" s="15"/>
      <c r="AY2" s="15"/>
      <c r="AZ2" s="15"/>
      <c r="BA2" s="15"/>
    </row>
    <row r="3" spans="1:56" ht="30.75" customHeight="1" x14ac:dyDescent="0.2">
      <c r="A3" s="169" t="s">
        <v>24</v>
      </c>
      <c r="B3" s="158"/>
      <c r="C3" s="170" t="s">
        <v>263</v>
      </c>
      <c r="D3" s="170"/>
      <c r="E3" s="170"/>
      <c r="F3" s="170"/>
      <c r="G3" s="170"/>
      <c r="H3" s="170"/>
      <c r="I3" s="170"/>
      <c r="J3" s="170"/>
      <c r="K3" s="170"/>
      <c r="L3" s="170"/>
      <c r="M3" s="170"/>
      <c r="N3" s="170"/>
      <c r="O3" s="170"/>
      <c r="P3" s="170"/>
      <c r="Q3" s="170"/>
      <c r="R3" s="119"/>
      <c r="S3" s="119" t="s">
        <v>26</v>
      </c>
      <c r="T3" s="170">
        <v>250304</v>
      </c>
      <c r="U3" s="170"/>
      <c r="V3" s="170"/>
      <c r="W3" s="170"/>
      <c r="X3" s="170"/>
      <c r="Y3" s="170"/>
      <c r="Z3" s="170"/>
      <c r="AA3" s="170"/>
      <c r="AB3" s="170"/>
      <c r="AC3" s="170"/>
      <c r="AD3" s="170"/>
      <c r="AE3" s="170"/>
      <c r="AF3" s="158" t="s">
        <v>28</v>
      </c>
      <c r="AG3" s="158"/>
      <c r="AH3" s="158"/>
      <c r="AI3" s="158"/>
      <c r="AJ3" s="158"/>
      <c r="AK3" s="178">
        <v>46104</v>
      </c>
      <c r="AL3" s="178"/>
      <c r="AM3" s="178"/>
      <c r="AN3" s="178"/>
      <c r="AO3" s="178"/>
      <c r="AP3" s="178"/>
      <c r="AQ3" s="178"/>
      <c r="AR3" s="178"/>
      <c r="AS3" s="179"/>
      <c r="AT3" s="57"/>
      <c r="AU3" s="57"/>
      <c r="AV3" s="17"/>
      <c r="AW3" s="17"/>
      <c r="AX3" s="17"/>
      <c r="AY3" s="17"/>
      <c r="AZ3" s="17"/>
      <c r="BA3" s="17"/>
    </row>
    <row r="4" spans="1:56" ht="14.25" customHeight="1" x14ac:dyDescent="0.2">
      <c r="A4" s="164" t="str">
        <f>IF(V4="","Welche Art von Vorlage wird benötigt? Wählen Sie im orangen Feld (rechts) aus.","")</f>
        <v/>
      </c>
      <c r="B4" s="164"/>
      <c r="C4" s="164"/>
      <c r="D4" s="164"/>
      <c r="E4" s="164"/>
      <c r="F4" s="164"/>
      <c r="G4" s="164"/>
      <c r="H4" s="164"/>
      <c r="I4" s="164"/>
      <c r="J4" s="164"/>
      <c r="K4" s="164"/>
      <c r="L4" s="164"/>
      <c r="M4" s="164"/>
      <c r="N4" s="164"/>
      <c r="O4" s="164"/>
      <c r="P4" s="164"/>
      <c r="Q4" s="164"/>
      <c r="R4" s="164"/>
      <c r="S4" s="164"/>
      <c r="T4" s="164"/>
      <c r="U4" s="164"/>
      <c r="V4" s="163" t="s">
        <v>32</v>
      </c>
      <c r="W4" s="163"/>
      <c r="X4" s="163"/>
      <c r="Y4" s="163"/>
      <c r="Z4" s="163"/>
      <c r="AA4" s="163"/>
      <c r="AB4" s="163"/>
      <c r="AC4" s="163"/>
      <c r="AD4" s="163"/>
      <c r="AE4" s="163"/>
      <c r="AF4" s="163"/>
      <c r="AG4" s="163"/>
      <c r="AH4" s="163"/>
      <c r="AI4" s="163"/>
      <c r="AJ4" s="163"/>
      <c r="AK4" s="163"/>
      <c r="AM4" s="123" t="str">
        <f>IF($V$4="","Nach jedem Gebrauch eine neue Vorlage öffnen -&gt; Speichern unter","")</f>
        <v/>
      </c>
      <c r="AN4" s="123"/>
      <c r="AO4" s="123"/>
      <c r="AP4" s="123"/>
      <c r="AQ4" s="123"/>
      <c r="AR4" s="123"/>
      <c r="AS4" s="123"/>
      <c r="AT4" s="123"/>
      <c r="AU4" s="123"/>
      <c r="AV4" s="123"/>
      <c r="AW4" s="123"/>
      <c r="AX4" s="123"/>
      <c r="AY4" s="123"/>
      <c r="AZ4" s="123"/>
      <c r="BA4" s="123"/>
      <c r="BB4" s="123"/>
      <c r="BC4" s="123"/>
    </row>
    <row r="5" spans="1:56" ht="12.75" customHeight="1" x14ac:dyDescent="0.2">
      <c r="A5" s="159" t="s">
        <v>89</v>
      </c>
      <c r="B5" s="160"/>
      <c r="C5" s="18"/>
      <c r="D5" s="138" t="s">
        <v>0</v>
      </c>
      <c r="E5" s="139"/>
      <c r="F5" s="139"/>
      <c r="G5" s="139"/>
      <c r="H5" s="139"/>
      <c r="I5" s="139"/>
      <c r="J5" s="139"/>
      <c r="K5" s="139"/>
      <c r="L5" s="139"/>
      <c r="M5" s="140"/>
      <c r="N5" s="146">
        <v>0.21</v>
      </c>
      <c r="O5" s="146"/>
      <c r="P5" s="146"/>
      <c r="Q5" s="147"/>
      <c r="R5" s="19"/>
      <c r="S5" s="159" t="s">
        <v>89</v>
      </c>
      <c r="T5" s="160"/>
      <c r="U5" s="18"/>
      <c r="V5" s="138" t="s">
        <v>0</v>
      </c>
      <c r="W5" s="139"/>
      <c r="X5" s="139"/>
      <c r="Y5" s="139"/>
      <c r="Z5" s="139"/>
      <c r="AA5" s="139"/>
      <c r="AB5" s="139"/>
      <c r="AC5" s="139"/>
      <c r="AD5" s="139"/>
      <c r="AE5" s="140"/>
      <c r="AF5" s="146">
        <v>0.21</v>
      </c>
      <c r="AG5" s="146"/>
      <c r="AH5" s="146"/>
      <c r="AI5" s="147"/>
      <c r="AJ5" s="37"/>
      <c r="AK5" s="159" t="s">
        <v>261</v>
      </c>
      <c r="AL5" s="160"/>
      <c r="AM5" s="18"/>
      <c r="AN5" s="138" t="s">
        <v>0</v>
      </c>
      <c r="AO5" s="139"/>
      <c r="AP5" s="139"/>
      <c r="AQ5" s="139"/>
      <c r="AR5" s="139"/>
      <c r="AS5" s="139"/>
      <c r="AT5" s="139"/>
      <c r="AU5" s="139"/>
      <c r="AV5" s="139"/>
      <c r="AW5" s="140"/>
      <c r="AX5" s="146" t="str">
        <f>IFERROR(VLOOKUP(AK5,'Qualabtoleranzen&amp;Einheiten'!$B$6:$E$201,2,FALSE),"")</f>
        <v/>
      </c>
      <c r="AY5" s="146"/>
      <c r="AZ5" s="146"/>
      <c r="BA5" s="147"/>
    </row>
    <row r="6" spans="1:56" ht="12.75" customHeight="1" x14ac:dyDescent="0.2">
      <c r="A6" s="161"/>
      <c r="B6" s="162"/>
      <c r="C6" s="18"/>
      <c r="D6" s="138" t="s">
        <v>8</v>
      </c>
      <c r="E6" s="139"/>
      <c r="F6" s="139"/>
      <c r="G6" s="139"/>
      <c r="H6" s="139"/>
      <c r="I6" s="139"/>
      <c r="J6" s="139"/>
      <c r="K6" s="139"/>
      <c r="L6" s="139"/>
      <c r="M6" s="140"/>
      <c r="N6" s="146">
        <v>0.19700000000000001</v>
      </c>
      <c r="O6" s="146"/>
      <c r="P6" s="146"/>
      <c r="Q6" s="147"/>
      <c r="R6" s="19"/>
      <c r="S6" s="161"/>
      <c r="T6" s="162"/>
      <c r="U6" s="18"/>
      <c r="V6" s="138" t="s">
        <v>8</v>
      </c>
      <c r="W6" s="139"/>
      <c r="X6" s="139"/>
      <c r="Y6" s="139"/>
      <c r="Z6" s="139"/>
      <c r="AA6" s="139"/>
      <c r="AB6" s="139"/>
      <c r="AC6" s="139"/>
      <c r="AD6" s="139"/>
      <c r="AE6" s="140"/>
      <c r="AF6" s="146">
        <v>0.2</v>
      </c>
      <c r="AG6" s="146"/>
      <c r="AH6" s="146"/>
      <c r="AI6" s="147"/>
      <c r="AJ6" s="37"/>
      <c r="AK6" s="161"/>
      <c r="AL6" s="162"/>
      <c r="AM6" s="18"/>
      <c r="AN6" s="138" t="s">
        <v>8</v>
      </c>
      <c r="AO6" s="139"/>
      <c r="AP6" s="139"/>
      <c r="AQ6" s="139"/>
      <c r="AR6" s="139"/>
      <c r="AS6" s="139"/>
      <c r="AT6" s="139"/>
      <c r="AU6" s="139"/>
      <c r="AV6" s="139"/>
      <c r="AW6" s="140"/>
      <c r="AX6" s="146" t="str">
        <f>IFERROR(VLOOKUP(AK5,'Qualabtoleranzen&amp;Einheiten'!$B$6:$E$201,3,FALSE),"")</f>
        <v/>
      </c>
      <c r="AY6" s="146"/>
      <c r="AZ6" s="146"/>
      <c r="BA6" s="147"/>
    </row>
    <row r="7" spans="1:56" ht="12.75" customHeight="1" x14ac:dyDescent="0.2">
      <c r="A7" s="133" t="s">
        <v>265</v>
      </c>
      <c r="B7" s="134"/>
      <c r="C7" s="18"/>
      <c r="D7" s="141" t="str">
        <f>IF(AND($V$4="Eine Vorlage zur Zielwertermittlung",NOT(L7="----------")),"neuer Zielwert",IF(NOT($V$4="Eine Vorlage zur Zielwertermittlung"),"Zielwert",""))</f>
        <v>Zielwert</v>
      </c>
      <c r="E7" s="142"/>
      <c r="F7" s="142"/>
      <c r="G7" s="142"/>
      <c r="H7" s="142"/>
      <c r="I7" s="142"/>
      <c r="J7" s="142"/>
      <c r="K7" s="143"/>
      <c r="L7" s="132">
        <v>7.5</v>
      </c>
      <c r="M7" s="132"/>
      <c r="N7" s="132"/>
      <c r="O7" s="148" t="str">
        <f>IFERROR(VLOOKUP(A5,'Qualabtoleranzen&amp;Einheiten'!$B$6:$E$201,4,FALSE),"Einheit")</f>
        <v>mg/l</v>
      </c>
      <c r="P7" s="149"/>
      <c r="Q7" s="150"/>
      <c r="R7" s="19"/>
      <c r="S7" s="133" t="s">
        <v>266</v>
      </c>
      <c r="T7" s="134"/>
      <c r="U7" s="18"/>
      <c r="V7" s="141" t="str">
        <f>IF(AND($V$4="Eine Vorlage zur Zielwertermittlung",NOT(AD7="----------")),"neuer Zielwert",IF(NOT($V$4="Eine Vorlage zur Zielwertermittlung"),"Zielwert",""))</f>
        <v>Zielwert</v>
      </c>
      <c r="W7" s="142"/>
      <c r="X7" s="142"/>
      <c r="Y7" s="142"/>
      <c r="Z7" s="142"/>
      <c r="AA7" s="142"/>
      <c r="AB7" s="142"/>
      <c r="AC7" s="143"/>
      <c r="AD7" s="131">
        <v>48.2</v>
      </c>
      <c r="AE7" s="131"/>
      <c r="AF7" s="131"/>
      <c r="AG7" s="148" t="str">
        <f>IFERROR(VLOOKUP(S5,'Qualabtoleranzen&amp;Einheiten'!$B$6:$E$201,4,FALSE),"Einheit")</f>
        <v>mg/l</v>
      </c>
      <c r="AH7" s="149"/>
      <c r="AI7" s="150"/>
      <c r="AJ7" s="37"/>
      <c r="AK7" s="127" t="s">
        <v>262</v>
      </c>
      <c r="AL7" s="128"/>
      <c r="AM7" s="18"/>
      <c r="AN7" s="141" t="str">
        <f>IF(AND($V$4="Eine Vorlage zur Zielwertermittlung",NOT(AV7="----------")),"neuer Zielwert",IF(NOT($V$4="Eine Vorlage zur Zielwertermittlung"),"Zielwert",""))</f>
        <v>Zielwert</v>
      </c>
      <c r="AO7" s="142"/>
      <c r="AP7" s="142"/>
      <c r="AQ7" s="142"/>
      <c r="AR7" s="142"/>
      <c r="AS7" s="142"/>
      <c r="AT7" s="142"/>
      <c r="AU7" s="143"/>
      <c r="AV7" s="131" t="str" cm="1">
        <f t="array" ref="AV7">IF(NOT($V$4="Eine Vorlage zur Zielwertermittlung"),"",IF(AND(AL13:AL37="",$V$4="Eine Vorlage zur Zielwertermittlung"),"----------",ROUND(AVERAGE(AL13:AL37),IF(AL12="0 Komastellen",0,IF(AL12="1 Komastelle",1,IF(AL12="2 Komastellen",2,IF(AL12="3 Komastellen",3,1)))))))</f>
        <v/>
      </c>
      <c r="AW7" s="131"/>
      <c r="AX7" s="131"/>
      <c r="AY7" s="148" t="str">
        <f>IFERROR(VLOOKUP(AK5,'Qualabtoleranzen&amp;Einheiten'!$B$6:$E$201,4,FALSE),"Einheit")</f>
        <v>Einheit</v>
      </c>
      <c r="AZ7" s="149"/>
      <c r="BA7" s="150"/>
    </row>
    <row r="8" spans="1:56" ht="12.75" customHeight="1" x14ac:dyDescent="0.2">
      <c r="A8" s="135"/>
      <c r="B8" s="136"/>
      <c r="C8" s="18"/>
      <c r="D8" s="144" t="str">
        <f>IF(L8="","","Standardabweichung")</f>
        <v>Standardabweichung</v>
      </c>
      <c r="E8" s="144"/>
      <c r="F8" s="144"/>
      <c r="G8" s="144"/>
      <c r="H8" s="144"/>
      <c r="I8" s="144"/>
      <c r="J8" s="144"/>
      <c r="K8" s="144"/>
      <c r="L8" s="145">
        <v>0.5</v>
      </c>
      <c r="M8" s="145"/>
      <c r="N8" s="145"/>
      <c r="O8" s="137" t="str">
        <f>IF(L8="","",O7)</f>
        <v>mg/l</v>
      </c>
      <c r="P8" s="137"/>
      <c r="Q8" s="137"/>
      <c r="R8" s="19"/>
      <c r="S8" s="135"/>
      <c r="T8" s="136"/>
      <c r="U8" s="18"/>
      <c r="V8" s="144" t="str">
        <f>IF(AD8="","","Standardabweichung")</f>
        <v>Standardabweichung</v>
      </c>
      <c r="W8" s="144"/>
      <c r="X8" s="144"/>
      <c r="Y8" s="144"/>
      <c r="Z8" s="144"/>
      <c r="AA8" s="144"/>
      <c r="AB8" s="144"/>
      <c r="AC8" s="144"/>
      <c r="AD8" s="145">
        <v>3.2</v>
      </c>
      <c r="AE8" s="145"/>
      <c r="AF8" s="145"/>
      <c r="AG8" s="137" t="str">
        <f>IF(AD8="","",AG7)</f>
        <v>mg/l</v>
      </c>
      <c r="AH8" s="137"/>
      <c r="AI8" s="137"/>
      <c r="AJ8" s="37"/>
      <c r="AK8" s="129"/>
      <c r="AL8" s="130"/>
      <c r="AM8" s="18"/>
      <c r="AN8" s="144" t="str">
        <f>IF(AV8="","","Standardabweichung")</f>
        <v/>
      </c>
      <c r="AO8" s="144"/>
      <c r="AP8" s="144"/>
      <c r="AQ8" s="144"/>
      <c r="AR8" s="144"/>
      <c r="AS8" s="144"/>
      <c r="AT8" s="144"/>
      <c r="AU8" s="144"/>
      <c r="AV8" s="145"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5"/>
      <c r="AX8" s="145"/>
      <c r="AY8" s="137" t="str">
        <f>IF(AV8="","",AY7)</f>
        <v/>
      </c>
      <c r="AZ8" s="137"/>
      <c r="BA8" s="137"/>
    </row>
    <row r="9" spans="1:56" ht="13.5" x14ac:dyDescent="0.25">
      <c r="A9" s="58" t="str">
        <f>IF($V$4="Eine Vorlage zur Zielwertüberwachung","Verwendeter ZW =","")</f>
        <v/>
      </c>
      <c r="B9" s="124" t="s">
        <v>41</v>
      </c>
      <c r="C9" s="124"/>
      <c r="D9" s="125" t="str">
        <f>IF(AND($V$4="Eine Vorlage zur Zielwertüberwachung",NOT(O9="")),"errechneter Mittelwert:","")</f>
        <v/>
      </c>
      <c r="E9" s="125"/>
      <c r="F9" s="125"/>
      <c r="G9" s="125"/>
      <c r="H9" s="125"/>
      <c r="I9" s="125"/>
      <c r="J9" s="125"/>
      <c r="K9" s="125"/>
      <c r="L9" s="125"/>
      <c r="M9" s="125"/>
      <c r="N9" s="125"/>
      <c r="O9" s="126" t="str" cm="1">
        <f t="array" ref="O9">IF(OR(AND(B13:B37=""),NOT($V$4="Eine Vorlage zur Zielwertüberwachung")),"",ROUND(AVERAGE(B13:B37),IF(B12="0 Komastellen",0,IF(B12="1 Komastelle",1,IF(B12="2 Komastellen",2,IF(B12="3 Komastellen",3,1))))))</f>
        <v/>
      </c>
      <c r="P9" s="126"/>
      <c r="Q9" s="126"/>
      <c r="R9" s="20"/>
      <c r="S9" s="58" t="str">
        <f>IF($V$4="Eine Vorlage zur Zielwertüberwachung","Verwendeter ZW =","")</f>
        <v/>
      </c>
      <c r="T9" s="124" t="s">
        <v>34</v>
      </c>
      <c r="U9" s="124"/>
      <c r="V9" s="125" t="str">
        <f>IF(AND($V$4="Eine Vorlage zur Zielwertüberwachung",NOT(AG9="")),"errechneter Mittelwert:","")</f>
        <v/>
      </c>
      <c r="W9" s="125"/>
      <c r="X9" s="125"/>
      <c r="Y9" s="125"/>
      <c r="Z9" s="125"/>
      <c r="AA9" s="125"/>
      <c r="AB9" s="125"/>
      <c r="AC9" s="125"/>
      <c r="AD9" s="125"/>
      <c r="AE9" s="125"/>
      <c r="AF9" s="125"/>
      <c r="AG9" s="126" t="str" cm="1">
        <f t="array" ref="AG9">IF(OR(AND(T13:T37=""),NOT($V$4="Eine Vorlage zur Zielwertüberwachung")),"",ROUND(AVERAGE(T13:T37),IF(T12="0 Komastellen",0,IF(T12="1 Komastelle",1,IF(T12="2 Komastellen",2,IF(T12="3 Komastellen",3,1))))))</f>
        <v/>
      </c>
      <c r="AH9" s="126"/>
      <c r="AI9" s="126"/>
      <c r="AK9" s="58" t="str">
        <f>IF($V$4="Eine Vorlage zur Zielwertüberwachung","Verwendeter ZW =","")</f>
        <v/>
      </c>
      <c r="AL9" s="124" t="s">
        <v>34</v>
      </c>
      <c r="AM9" s="124"/>
      <c r="AN9" s="125" t="str">
        <f>IF(AND($V$4="Eine Vorlage zur Zielwertüberwachung",NOT(AY9="")),"errechneter Mittelwert:","")</f>
        <v/>
      </c>
      <c r="AO9" s="125"/>
      <c r="AP9" s="125"/>
      <c r="AQ9" s="125"/>
      <c r="AR9" s="125"/>
      <c r="AS9" s="125"/>
      <c r="AT9" s="125"/>
      <c r="AU9" s="125"/>
      <c r="AV9" s="125"/>
      <c r="AW9" s="125"/>
      <c r="AX9" s="125"/>
      <c r="AY9" s="126" t="str" cm="1">
        <f t="array" ref="AY9">IF(OR(AND(AL13:AL37=""),NOT($V$4="Eine Vorlage zur Zielwertüberwachung")),"",ROUND(AVERAGE(AL13:AL37),IF(AL12="0 Komastellen",0,IF(AL12="1 Komastelle",1,IF(AL12="2 Komastellen",2,IF(AL12="3 Komastellen",3,1))))))</f>
        <v/>
      </c>
      <c r="AZ9" s="126"/>
      <c r="BA9" s="126"/>
    </row>
    <row r="10" spans="1:56" s="22" customFormat="1" x14ac:dyDescent="0.2">
      <c r="A10" s="45" t="s">
        <v>1</v>
      </c>
      <c r="B10" s="39" t="str">
        <f>O7</f>
        <v>mg/l</v>
      </c>
      <c r="C10" s="40"/>
      <c r="D10" s="156" t="s">
        <v>2</v>
      </c>
      <c r="E10" s="157"/>
      <c r="F10" s="156" t="s">
        <v>3</v>
      </c>
      <c r="G10" s="157"/>
      <c r="H10" s="156" t="s">
        <v>4</v>
      </c>
      <c r="I10" s="157"/>
      <c r="J10" s="153" t="str">
        <f>IF(AND($V$4="Eine Vorlage zur Zielwertüberwachung",B9="errechneter Mw"),"Mw","Zw")</f>
        <v>Zw</v>
      </c>
      <c r="K10" s="157"/>
      <c r="L10" s="153" t="s">
        <v>5</v>
      </c>
      <c r="M10" s="154"/>
      <c r="N10" s="156" t="s">
        <v>6</v>
      </c>
      <c r="O10" s="154"/>
      <c r="P10" s="137" t="s">
        <v>7</v>
      </c>
      <c r="Q10" s="154"/>
      <c r="R10" s="21"/>
      <c r="S10" s="45" t="s">
        <v>1</v>
      </c>
      <c r="T10" s="39" t="str">
        <f>AG7</f>
        <v>mg/l</v>
      </c>
      <c r="U10" s="40"/>
      <c r="V10" s="156" t="s">
        <v>2</v>
      </c>
      <c r="W10" s="157"/>
      <c r="X10" s="156" t="s">
        <v>3</v>
      </c>
      <c r="Y10" s="157"/>
      <c r="Z10" s="156" t="s">
        <v>4</v>
      </c>
      <c r="AA10" s="157"/>
      <c r="AB10" s="153" t="str">
        <f>IF(AND($V$4="Eine Vorlage zur Zielwertüberwachung",T9="errechneter Mw"),"Mw","Zw")</f>
        <v>Zw</v>
      </c>
      <c r="AC10" s="157"/>
      <c r="AD10" s="153" t="s">
        <v>5</v>
      </c>
      <c r="AE10" s="154"/>
      <c r="AF10" s="156" t="s">
        <v>6</v>
      </c>
      <c r="AG10" s="154"/>
      <c r="AH10" s="137" t="s">
        <v>7</v>
      </c>
      <c r="AI10" s="154"/>
      <c r="AJ10" s="37"/>
      <c r="AK10" s="45" t="s">
        <v>1</v>
      </c>
      <c r="AL10" s="39" t="str">
        <f>AY7</f>
        <v>Einheit</v>
      </c>
      <c r="AM10" s="40"/>
      <c r="AN10" s="156" t="s">
        <v>2</v>
      </c>
      <c r="AO10" s="157"/>
      <c r="AP10" s="156" t="s">
        <v>3</v>
      </c>
      <c r="AQ10" s="157"/>
      <c r="AR10" s="156" t="s">
        <v>4</v>
      </c>
      <c r="AS10" s="157"/>
      <c r="AT10" s="153" t="str">
        <f>IF(AND($V$4="Eine Vorlage zur Zielwertüberwachung",AL9="errechneter Mw"),"Mw","Zw")</f>
        <v>Zw</v>
      </c>
      <c r="AU10" s="157"/>
      <c r="AV10" s="153" t="s">
        <v>5</v>
      </c>
      <c r="AW10" s="154"/>
      <c r="AX10" s="156" t="s">
        <v>6</v>
      </c>
      <c r="AY10" s="154"/>
      <c r="AZ10" s="137" t="s">
        <v>7</v>
      </c>
      <c r="BA10" s="154"/>
      <c r="BC10" s="180" t="s">
        <v>260</v>
      </c>
      <c r="BD10" s="181"/>
    </row>
    <row r="11" spans="1:56" s="22" customFormat="1" x14ac:dyDescent="0.2">
      <c r="A11" s="41" t="s">
        <v>9</v>
      </c>
      <c r="B11" s="44" t="s">
        <v>27</v>
      </c>
      <c r="C11" s="40"/>
      <c r="D11" s="17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6.0230000000000006</v>
      </c>
      <c r="E11" s="172"/>
      <c r="F11" s="17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6.5149999999999997</v>
      </c>
      <c r="G11" s="172"/>
      <c r="H11" s="17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7.008</v>
      </c>
      <c r="I11" s="172"/>
      <c r="J11" s="17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7.5</v>
      </c>
      <c r="K11" s="172"/>
      <c r="L11" s="17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7.992</v>
      </c>
      <c r="M11" s="172"/>
      <c r="N11" s="17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8.4849999999999994</v>
      </c>
      <c r="O11" s="172"/>
      <c r="P11" s="17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8.9770000000000003</v>
      </c>
      <c r="Q11" s="172"/>
      <c r="R11" s="38"/>
      <c r="S11" s="41" t="s">
        <v>9</v>
      </c>
      <c r="T11" s="44" t="s">
        <v>27</v>
      </c>
      <c r="U11" s="40"/>
      <c r="V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38.6</v>
      </c>
      <c r="W11" s="152"/>
      <c r="X11" s="15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41.800000000000004</v>
      </c>
      <c r="Y11" s="152"/>
      <c r="Z11" s="17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v>
      </c>
      <c r="AA11" s="172"/>
      <c r="AB11" s="155"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48.2</v>
      </c>
      <c r="AC11" s="152"/>
      <c r="AD11" s="15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51.4</v>
      </c>
      <c r="AE11" s="152"/>
      <c r="AF11" s="15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54.6</v>
      </c>
      <c r="AG11" s="152"/>
      <c r="AH11" s="15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57.8</v>
      </c>
      <c r="AI11" s="152"/>
      <c r="AJ11" s="37"/>
      <c r="AK11" s="41" t="s">
        <v>9</v>
      </c>
      <c r="AL11" s="44" t="s">
        <v>27</v>
      </c>
      <c r="AM11" s="40"/>
      <c r="AN11" s="15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52"/>
      <c r="AP11" s="15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52"/>
      <c r="AR11" s="15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52"/>
      <c r="AT11" s="155"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52"/>
      <c r="AV11" s="151"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52"/>
      <c r="AX11" s="151"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52"/>
      <c r="AZ11" s="151"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52"/>
      <c r="BC11" s="182"/>
      <c r="BD11" s="183"/>
    </row>
    <row r="12" spans="1:56" ht="14.25" customHeight="1" x14ac:dyDescent="0.2">
      <c r="A12" s="48" t="str">
        <f>IF(AND(NOT($V$4=""),OR(B12="",B12="Auswahl")),"Runden auf:","")</f>
        <v/>
      </c>
      <c r="B12" s="19" t="s">
        <v>38</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43"/>
      <c r="B13" s="60"/>
      <c r="D13" s="28"/>
      <c r="E13" s="35"/>
      <c r="F13" s="47"/>
      <c r="G13" s="23"/>
      <c r="H13" s="47"/>
      <c r="I13" s="23"/>
      <c r="J13" s="47"/>
      <c r="K13" s="23"/>
      <c r="L13" s="23"/>
      <c r="M13" s="35"/>
      <c r="N13" s="47"/>
      <c r="O13" s="23"/>
      <c r="P13" s="47"/>
      <c r="Q13" s="31"/>
      <c r="R13" s="26"/>
      <c r="S13" s="43"/>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74"/>
      <c r="BD13" s="175"/>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74"/>
      <c r="BD14" s="175"/>
    </row>
    <row r="15" spans="1:56" ht="20.100000000000001" customHeight="1" x14ac:dyDescent="0.2">
      <c r="A15" s="43"/>
      <c r="B15" s="36"/>
      <c r="D15" s="28"/>
      <c r="E15" s="29"/>
      <c r="F15" s="30"/>
      <c r="G15" s="34"/>
      <c r="H15" s="30"/>
      <c r="I15" s="34"/>
      <c r="J15" s="30"/>
      <c r="K15" s="34"/>
      <c r="L15" s="34"/>
      <c r="M15" s="29"/>
      <c r="N15" s="30"/>
      <c r="O15" s="34"/>
      <c r="P15" s="30"/>
      <c r="Q15" s="26"/>
      <c r="R15" s="26"/>
      <c r="S15" s="122"/>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74"/>
      <c r="BD15" s="175"/>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74"/>
      <c r="BD16" s="175"/>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74"/>
      <c r="BD17" s="175"/>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74"/>
      <c r="BD18" s="175"/>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74"/>
      <c r="BD19" s="175"/>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74"/>
      <c r="BD20" s="175"/>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74"/>
      <c r="BD21" s="175"/>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74"/>
      <c r="BD22" s="175"/>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74"/>
      <c r="BD23" s="175"/>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74"/>
      <c r="BD24" s="175"/>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74"/>
      <c r="BD25" s="175"/>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74"/>
      <c r="BD26" s="175"/>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74"/>
      <c r="BD27" s="175"/>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74"/>
      <c r="BD28" s="175"/>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74"/>
      <c r="BD29" s="175"/>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74"/>
      <c r="BD30" s="175"/>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74"/>
      <c r="BD31" s="175"/>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74"/>
      <c r="BD32" s="175"/>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74"/>
      <c r="BD33" s="175"/>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74"/>
      <c r="BD34" s="175"/>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74"/>
      <c r="BD35" s="175"/>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74"/>
      <c r="BD36" s="175"/>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74"/>
      <c r="BD37" s="175"/>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nnpyyUezSMIjCXXhn6AIMdioXFyWVkMJ12mBRIFlAKKZSbuZUKPn9B1SBKR30A5YW+7eQCt3lQgRkqeYtjqzwA==" saltValue="RCHfhuQauLImkamgmZT0jA=="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06.05.2025  &amp;CSeite &amp;P/&amp;N&amp;RPolymed.ch/Downloads/Labor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D9" sqref="D9:F9"/>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7" t="str">
        <f>Dokumentationshilfe!C1</f>
        <v>Zybio Z3 CRP</v>
      </c>
      <c r="C2" s="188"/>
      <c r="D2" s="188"/>
      <c r="E2" s="188"/>
      <c r="F2" s="188"/>
      <c r="G2" s="189"/>
    </row>
    <row r="3" spans="2:7" x14ac:dyDescent="0.2">
      <c r="B3" s="190"/>
      <c r="C3" s="191"/>
      <c r="D3" s="191"/>
      <c r="E3" s="191"/>
      <c r="F3" s="191"/>
      <c r="G3" s="192"/>
    </row>
    <row r="4" spans="2:7" x14ac:dyDescent="0.2">
      <c r="B4" s="190"/>
      <c r="C4" s="191"/>
      <c r="D4" s="191"/>
      <c r="E4" s="191"/>
      <c r="F4" s="191"/>
      <c r="G4" s="192"/>
    </row>
    <row r="5" spans="2:7" ht="18.75" thickBot="1" x14ac:dyDescent="0.3">
      <c r="B5" s="193" t="str">
        <f>Dokumentationshilfe!C3</f>
        <v>Zybio CRP</v>
      </c>
      <c r="C5" s="194"/>
      <c r="D5" s="195" t="str">
        <f>CONCATENATE(Dokumentationshilfe!S3,Dokumentationshilfe!T3)</f>
        <v>Lot: 250304</v>
      </c>
      <c r="E5" s="195"/>
      <c r="F5" s="196" t="str">
        <f>CONCATENATE(Dokumentationshilfe!AF3,TEXT(Dokumentationshilfe!AK3,"TT.MM.JJJJ"))</f>
        <v>Verfall: 23.03.2026</v>
      </c>
      <c r="G5" s="197"/>
    </row>
    <row r="6" spans="2:7" ht="13.5" thickBot="1" x14ac:dyDescent="0.25"/>
    <row r="7" spans="2:7" ht="17.25" thickBot="1" x14ac:dyDescent="0.3">
      <c r="B7" s="63" t="s">
        <v>49</v>
      </c>
      <c r="C7" s="64" t="s">
        <v>212</v>
      </c>
      <c r="D7" s="198" t="s">
        <v>213</v>
      </c>
      <c r="E7" s="198"/>
      <c r="F7" s="198"/>
      <c r="G7" s="63" t="s">
        <v>1</v>
      </c>
    </row>
    <row r="8" spans="2:7" ht="15.75" thickBot="1" x14ac:dyDescent="0.25">
      <c r="B8" s="65" t="str">
        <f>Dokumentationshilfe!A5</f>
        <v>CRP</v>
      </c>
      <c r="C8" s="66">
        <f>Dokumentationshilfe!J11</f>
        <v>7.5</v>
      </c>
      <c r="D8" s="185" t="str">
        <f>CONCATENATE(Dokumentationshilfe!D11," - ",Dokumentationshilfe!P11)</f>
        <v>6.023 - 8.977</v>
      </c>
      <c r="E8" s="185"/>
      <c r="F8" s="185"/>
      <c r="G8" s="65" t="str">
        <f>Dokumentationshilfe!O7</f>
        <v>mg/l</v>
      </c>
    </row>
    <row r="9" spans="2:7" ht="15.75" thickBot="1" x14ac:dyDescent="0.25">
      <c r="B9" s="65" t="str">
        <f>Dokumentationshilfe!S5</f>
        <v>CRP</v>
      </c>
      <c r="C9" s="66">
        <f>Dokumentationshilfe!AB11</f>
        <v>48.2</v>
      </c>
      <c r="D9" s="185" t="str">
        <f>CONCATENATE(Dokumentationshilfe!V11," - ",Dokumentationshilfe!AH11)</f>
        <v>38.6 - 57.8</v>
      </c>
      <c r="E9" s="185"/>
      <c r="F9" s="185"/>
      <c r="G9" s="65" t="str">
        <f>Dokumentationshilfe!AG7</f>
        <v>mg/l</v>
      </c>
    </row>
    <row r="10" spans="2:7" ht="15.75" thickBot="1" x14ac:dyDescent="0.25">
      <c r="B10" s="65" t="str">
        <f>Dokumentationshilfe!AK5</f>
        <v>Test</v>
      </c>
      <c r="C10" s="66" t="str">
        <f>Dokumentationshilfe!AT11</f>
        <v/>
      </c>
      <c r="D10" s="185" t="str">
        <f>CONCATENATE(Dokumentationshilfe!AN11," - ",Dokumentationshilfe!AZ11)</f>
        <v xml:space="preserve"> - </v>
      </c>
      <c r="E10" s="185"/>
      <c r="F10" s="185"/>
      <c r="G10" s="65" t="str">
        <f>Dokumentationshilfe!AY7</f>
        <v>Einheit</v>
      </c>
    </row>
    <row r="11" spans="2:7" ht="15" x14ac:dyDescent="0.2">
      <c r="B11" s="67"/>
      <c r="C11" s="68"/>
      <c r="D11" s="186"/>
      <c r="E11" s="186"/>
      <c r="F11" s="186"/>
      <c r="G11" s="67"/>
    </row>
    <row r="12" spans="2:7" ht="15" x14ac:dyDescent="0.2">
      <c r="B12" s="69"/>
      <c r="C12" s="70"/>
      <c r="D12" s="184"/>
      <c r="E12" s="184"/>
      <c r="F12" s="184"/>
      <c r="G12" s="69"/>
    </row>
    <row r="13" spans="2:7" ht="15" x14ac:dyDescent="0.2">
      <c r="B13" s="69"/>
      <c r="C13" s="70"/>
      <c r="D13" s="184"/>
      <c r="E13" s="184"/>
      <c r="F13" s="184"/>
      <c r="G13" s="69"/>
    </row>
    <row r="14" spans="2:7" ht="15" x14ac:dyDescent="0.2">
      <c r="B14" s="69"/>
      <c r="C14" s="70"/>
      <c r="D14" s="184"/>
      <c r="E14" s="184"/>
      <c r="F14" s="184"/>
      <c r="G14" s="69"/>
    </row>
    <row r="15" spans="2:7" ht="15" x14ac:dyDescent="0.2">
      <c r="B15" s="69"/>
      <c r="C15" s="70"/>
      <c r="D15" s="184"/>
      <c r="E15" s="184"/>
      <c r="F15" s="184"/>
      <c r="G15" s="69"/>
    </row>
    <row r="16" spans="2:7" ht="15" x14ac:dyDescent="0.2">
      <c r="B16" s="69"/>
      <c r="C16" s="70"/>
      <c r="D16" s="184"/>
      <c r="E16" s="184"/>
      <c r="F16" s="184"/>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9" t="s">
        <v>255</v>
      </c>
      <c r="C2" s="200"/>
      <c r="D2" s="200"/>
      <c r="E2" s="200"/>
      <c r="F2" s="200"/>
      <c r="G2" s="201"/>
      <c r="I2" s="199" t="s">
        <v>240</v>
      </c>
      <c r="J2" s="200"/>
      <c r="K2" s="200"/>
      <c r="L2" s="200"/>
      <c r="M2" s="201"/>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2" t="s">
        <v>246</v>
      </c>
      <c r="J4" s="203"/>
      <c r="K4" s="203"/>
      <c r="L4" s="203"/>
      <c r="M4" s="204"/>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CRP</v>
      </c>
      <c r="J6" s="80"/>
      <c r="K6" s="80"/>
      <c r="L6" s="103">
        <f>Dokumentationshilfe!J11</f>
        <v>7.5</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9" t="str">
        <f>IF(OR(F5="VK manuell eingeben",F5="Parameter eingeben"),"",IF(OR(F5=0,F5=""),"",IF(AND(E5="",F5&lt;&gt;"",F5&lt;&gt;0),_xlfn.CONCAT(Hilfstabelle!Q39,MAX(C5,D5)-F5,Hilfstabelle!Q40,MAX(C5,D5)+F5,Hilfstabelle!Q41),IF(E5&lt;F5,Hilfstabelle!Q43,IF(E5&gt;F5,Hilfstabelle!Q44,"")))))</f>
        <v/>
      </c>
      <c r="D7" s="209"/>
      <c r="E7" s="209"/>
      <c r="F7" s="209"/>
      <c r="G7" s="210"/>
      <c r="I7" s="116" t="str">
        <f>Dokumentationshilfe!S5</f>
        <v>CRP</v>
      </c>
      <c r="J7" s="80"/>
      <c r="K7" s="80"/>
      <c r="L7" s="103">
        <f>Dokumentationshilfe!AB11</f>
        <v>48.2</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1"/>
      <c r="D8" s="211"/>
      <c r="E8" s="211"/>
      <c r="F8" s="211"/>
      <c r="G8" s="212"/>
      <c r="I8" s="117" t="str">
        <f>Dokumentationshilfe!AK5</f>
        <v>Test</v>
      </c>
      <c r="J8" s="81"/>
      <c r="K8" s="81"/>
      <c r="L8" s="105" t="str">
        <f>Dokumentationshilfe!AT11</f>
        <v/>
      </c>
      <c r="M8" s="106" t="str">
        <f t="shared" si="0"/>
        <v>Analysesystem wählen</v>
      </c>
    </row>
    <row r="9" spans="2:13" ht="16.5" customHeight="1" thickTop="1" thickBot="1" x14ac:dyDescent="0.25">
      <c r="B9" s="98"/>
      <c r="C9" s="213"/>
      <c r="D9" s="213"/>
      <c r="E9" s="213"/>
      <c r="F9" s="213"/>
      <c r="G9" s="214"/>
    </row>
    <row r="10" spans="2:13" ht="16.5" customHeight="1" thickTop="1" x14ac:dyDescent="0.2"/>
    <row r="11" spans="2:13" ht="16.5" customHeight="1" thickBot="1" x14ac:dyDescent="0.25"/>
    <row r="12" spans="2:13" ht="16.5" customHeight="1" thickTop="1" thickBot="1" x14ac:dyDescent="0.3">
      <c r="B12" s="215" t="s">
        <v>224</v>
      </c>
      <c r="C12" s="216"/>
      <c r="D12" s="216"/>
      <c r="E12" s="216"/>
      <c r="F12" s="216"/>
      <c r="G12" s="217"/>
    </row>
    <row r="13" spans="2:13" ht="16.5" customHeight="1" thickBot="1" x14ac:dyDescent="0.25">
      <c r="B13" s="94"/>
      <c r="C13" s="95"/>
      <c r="D13" s="95"/>
      <c r="E13" s="95"/>
      <c r="F13" s="95"/>
      <c r="G13" s="96"/>
    </row>
    <row r="14" spans="2:13" ht="16.5" customHeight="1" x14ac:dyDescent="0.2">
      <c r="B14" s="99" t="s">
        <v>236</v>
      </c>
      <c r="C14" s="218" t="s">
        <v>238</v>
      </c>
      <c r="D14" s="218"/>
      <c r="E14" s="100" t="s">
        <v>247</v>
      </c>
      <c r="F14" s="101" t="s">
        <v>237</v>
      </c>
      <c r="G14" s="102"/>
    </row>
    <row r="15" spans="2:13" ht="16.5" customHeight="1" thickBot="1" x14ac:dyDescent="0.25">
      <c r="B15" s="77"/>
      <c r="C15" s="219"/>
      <c r="D15" s="219"/>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9" t="s">
        <v>256</v>
      </c>
      <c r="C18" s="200"/>
      <c r="D18" s="200"/>
      <c r="E18" s="200"/>
      <c r="F18" s="200"/>
      <c r="G18" s="201"/>
    </row>
    <row r="19" spans="2:7" ht="16.5" customHeight="1" thickBot="1" x14ac:dyDescent="0.25">
      <c r="B19" s="84"/>
      <c r="C19" s="85"/>
      <c r="D19" s="85"/>
      <c r="E19" s="85"/>
      <c r="F19" s="85"/>
      <c r="G19" s="86"/>
    </row>
    <row r="20" spans="2:7" ht="16.5" customHeight="1" x14ac:dyDescent="0.2">
      <c r="B20" s="220" t="s">
        <v>257</v>
      </c>
      <c r="C20" s="221"/>
      <c r="D20" s="222" t="str">
        <f>CONCATENATE("Mittelwert der Messwerte von ",C21," (MW):")</f>
        <v>Mittelwert der Messwerte von Auswahl (MW):</v>
      </c>
      <c r="E20" s="223"/>
      <c r="F20" s="223"/>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5" t="str">
        <f>CONCATENATE("Variationskoeffiezient der Messwerte von ",C21," (VK):")</f>
        <v>Variationskoeffiezient der Messwerte von Auswahl (VK):</v>
      </c>
      <c r="E21" s="206"/>
      <c r="F21" s="206"/>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5" t="str">
        <f>CONCATENATE("Standardabweichung der Messwerte von ",C21," (s):")</f>
        <v>Standardabweichung der Messwerte von Auswahl (s):</v>
      </c>
      <c r="E22" s="206"/>
      <c r="F22" s="206"/>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5" t="str">
        <f>CONCATENATE("Maximale absolute Spannweite der Messwerte von ",C21,":")</f>
        <v>Maximale absolute Spannweite der Messwerte von Auswahl:</v>
      </c>
      <c r="E23" s="206"/>
      <c r="F23" s="206"/>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5" t="str">
        <f>CONCATENATE("Maximale relative Spannweite der Messwerte von ",C21," in s:")</f>
        <v>Maximale relative Spannweite der Messwerte von Auswahl in s:</v>
      </c>
      <c r="E24" s="206"/>
      <c r="F24" s="206"/>
      <c r="G24" s="112" t="str">
        <f>IF(OR(C21="Auswahl",C21=""),"Parameter auswählen",IFERROR(_xlfn.TEXTJOIN( ,FALSE,ROUND(G23/G22,2)," s"),"0"))</f>
        <v>Parameter auswählen</v>
      </c>
    </row>
    <row r="25" spans="2:7" ht="16.5" customHeight="1" x14ac:dyDescent="0.2">
      <c r="B25" s="94"/>
      <c r="C25" s="95"/>
      <c r="D25" s="205" t="str">
        <f>CONCATENATE("max. rel. Spannweite der Messwerte von ",C21," in s (s gemäss Qualab):")</f>
        <v>max. rel. Spannweite der Messwerte von Auswahl in s (s gemäss Qualab):</v>
      </c>
      <c r="E25" s="206"/>
      <c r="F25" s="206"/>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7" t="str">
        <f>CONCATENATE("Anzahl Messungen des Parameter ",C21,":")</f>
        <v>Anzahl Messungen des Parameter Auswahl:</v>
      </c>
      <c r="E26" s="208"/>
      <c r="F26" s="208"/>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4" t="s">
        <v>48</v>
      </c>
      <c r="C3" s="224"/>
      <c r="D3" s="224"/>
      <c r="E3" s="224"/>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CRP</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CRP</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5" t="s">
        <v>206</v>
      </c>
      <c r="R28" s="225"/>
      <c r="S28" s="225"/>
      <c r="T28" s="225"/>
      <c r="U28" s="225"/>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5"/>
      <c r="R29" s="225"/>
      <c r="S29" s="225"/>
      <c r="T29" s="225"/>
      <c r="U29" s="225"/>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5"/>
      <c r="R30" s="225"/>
      <c r="S30" s="225"/>
      <c r="T30" s="225"/>
      <c r="U30" s="225"/>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5"/>
      <c r="R31" s="225"/>
      <c r="S31" s="225"/>
      <c r="T31" s="225"/>
      <c r="U31" s="225"/>
      <c r="V31" s="62"/>
      <c r="W31" s="62"/>
      <c r="AB31" t="s">
        <v>60</v>
      </c>
      <c r="AC31" t="s">
        <v>96</v>
      </c>
      <c r="AD31">
        <v>1000000</v>
      </c>
    </row>
    <row r="32" spans="3:30" ht="13.5" thickBot="1" x14ac:dyDescent="0.25">
      <c r="Q32" s="225"/>
      <c r="R32" s="225"/>
      <c r="S32" s="225"/>
      <c r="T32" s="225"/>
      <c r="U32" s="225"/>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5"/>
      <c r="R33" s="225"/>
      <c r="S33" s="225"/>
      <c r="T33" s="225"/>
      <c r="U33" s="225"/>
      <c r="V33" s="62"/>
      <c r="W33" s="62"/>
    </row>
    <row r="34" spans="3:30" x14ac:dyDescent="0.2">
      <c r="C34" s="4"/>
      <c r="L34" s="7"/>
      <c r="Q34" s="225"/>
      <c r="R34" s="225"/>
      <c r="S34" s="225"/>
      <c r="T34" s="225"/>
      <c r="U34" s="225"/>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5"/>
      <c r="R35" s="225"/>
      <c r="S35" s="225"/>
      <c r="T35" s="225"/>
      <c r="U35" s="225"/>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2024-10-11T12:44:54Z</cp:lastPrinted>
  <dcterms:created xsi:type="dcterms:W3CDTF">2005-09-09T12:29:27Z</dcterms:created>
  <dcterms:modified xsi:type="dcterms:W3CDTF">2025-05-06T07:21:23Z</dcterms:modified>
</cp:coreProperties>
</file>