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PCT Boditech Control\PCCOUK25\Zielwert\"/>
    </mc:Choice>
  </mc:AlternateContent>
  <xr:revisionPtr revIDLastSave="0" documentId="13_ncr:1_{48813EF2-5526-40DD-9E46-A19BF4C41178}"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53" i="2"/>
  <c r="E54" i="2"/>
  <c r="E55" i="2"/>
  <c r="E56" i="2"/>
  <c r="E57" i="2"/>
  <c r="E58" i="2"/>
  <c r="E59" i="2"/>
  <c r="E25" i="2" l="1"/>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AN7" i="1"/>
  <c r="V7" i="1"/>
  <c r="B10" i="1"/>
  <c r="E35" i="2" l="1"/>
  <c r="E50" i="2"/>
  <c r="E52" i="2"/>
  <c r="E49" i="2"/>
  <c r="E51" i="2"/>
  <c r="C8" i="4"/>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19" i="2" l="1"/>
  <c r="E21" i="2"/>
  <c r="E23" i="2"/>
  <c r="E20" i="2"/>
  <c r="E22" i="2"/>
  <c r="E24" i="2"/>
  <c r="E7" i="2"/>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<sst xmlns="http://schemas.openxmlformats.org/spreadsheetml/2006/main" count="1008" uniqueCount="268">
  <si>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</si>
  <si>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</si>
  <si>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</si>
  <si>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</si>
  <si>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</si>
  <si>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</si>
  <si>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</si>
  <si>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</si>
  <si>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</si>
  <si>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</si>
  <si>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</si>
  <si>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</si>
  <si>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</si>
  <si>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</si>
  <si>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</si>
  <si>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</si>
  <si>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</si>
  <si>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</si>
  <si>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</si>
  <si>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</si>
  <si>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</si>
  <si>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</si>
  <si>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</si>
  <si>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</si>
  <si>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</si>
  <si>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</si>
  <si>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</si>
  <si>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</si>
  <si>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</si>
  <si>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</si>
  <si>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</si>
  <si>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</si>
  <si>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</si>
  <si>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</si>
  <si>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</si>
  <si>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</si>
  <si>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</si>
  <si>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</si>
  <si>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</si>
  <si>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</si>
  <si>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</si>
  <si>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</si>
  <si>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</si>
  <si>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</si>
  <si>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</si>
  <si>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</si>
  <si>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</si>
  <si>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</si>
  <si>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</si>
  <si>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</si>
  <si>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</si>
  <si>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</si>
  <si>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</si>
  <si>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</si>
  <si>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</si>
  <si>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</si>
  <si>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</si>
  <si>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</si>
  <si>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</si>
  <si>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</si>
  <si>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</si>
  <si>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</si>
  <si>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</si>
  <si>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</si>
  <si>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</si>
  <si>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</si>
  <si>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</si>
  <si>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</si>
  <si>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</si>
  <si>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</si>
  <si>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</si>
  <si>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</si>
  <si>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</si>
  <si>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</si>
  <si>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</si>
  <si>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</si>
  <si>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</si>
  <si>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</si>
  <si>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</si>
  <si>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</si>
  <si>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</si>
  <si>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</si>
  <si>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</si>
  <si>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</si>
  <si>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</si>
  <si>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</si>
  <si>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</si>
  <si>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</si>
  <si>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</si>
  <si>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</si>
  <si>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</si>
  <si>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</si>
  <si>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</si>
  <si>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</si>
  <si>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</si>
  <si>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</si>
  <si>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</si>
  <si>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</si>
  <si>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</si>
  <si>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</si>
  <si>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</si>
  <si>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</si>
  <si>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</si>
  <si>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</si>
  <si>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</si>
  <si>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</si>
  <si>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</si>
  <si>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</si>
  <si>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</si>
  <si>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</si>
  <si>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</si>
  <si>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</si>
  <si>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</si>
  <si>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</si>
  <si>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</si>
  <si>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</si>
  <si>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</si>
  <si>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</si>
  <si>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</si>
  <si>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</si>
  <si>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</si>
  <si>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</si>
  <si>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</si>
  <si>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</si>
  <si>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</si>
  <si>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</si>
  <si>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</si>
  <si>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</si>
  <si>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</si>
  <si>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</si>
  <si>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</si>
  <si>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</si>
  <si>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</si>
  <si>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</si>
  <si>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</si>
  <si>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</si>
  <si>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</si>
  <si>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</si>
  <si>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</si>
  <si>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</si>
  <si>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</si>
  <si>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</si>
  <si>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</si>
  <si>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</si>
  <si>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</si>
  <si>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</si>
  <si>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</si>
  <si>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</si>
  <si>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</si>
  <si>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</si>
  <si>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</si>
  <si>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</si>
  <si>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</si>
  <si>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</si>
  <si>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</si>
  <si>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</si>
  <si>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</si>
  <si>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</si>
  <si>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</si>
  <si>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</si>
  <si>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</si>
  <si>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</si>
  <si>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</si>
  <si>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</si>
  <si>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</si>
  <si>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</si>
  <si>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</si>
  <si>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</si>
  <si>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</si>
  <si>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</si>
  <si>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</si>
  <si>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</si>
  <si>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</si>
  <si>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</si>
  <si>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</si>
  <si>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</si>
  <si>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</si>
  <si>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</si>
  <si>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</si>
  <si>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</si>
  <si>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</si>
  <si>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</si>
  <si>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</si>
  <si>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</si>
  <si>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</si>
  <si>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</si>
  <si>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</si>
  <si>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</si>
  <si>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</si>
  <si>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</si>
  <si>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</si>
  <si>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</si>
  <si>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</si>
  <si>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</si>
  <si>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</si>
  <si>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</si>
  <si>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</si>
  <si>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</si>
  <si>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</si>
  <si>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</si>
  <si>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</si>
  <si>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</si>
  <si>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</si>
  <si>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</si>
  <si>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</si>
  <si>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</si>
  <si>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</si>
  <si>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</si>
  <si>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</si>
  <si>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</si>
  <si>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</si>
  <si>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</si>
  <si>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</si>
  <si>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</si>
  <si>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</si>
  <si>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</si>
  <si>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</si>
  <si>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</si>
  <si>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</si>
  <si>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</si>
  <si>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</si>
  <si>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</si>
  <si>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</si>
  <si>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</si>
  <si>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</si>
  <si>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</si>
  <si>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</si>
  <si>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</si>
  <si>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</si>
  <si>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</si>
  <si>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</si>
  <si>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</si>
  <si>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</si>
  <si>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</si>
  <si>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</si>
  <si>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</si>
  <si>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</si>
  <si>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</si>
  <si>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</si>
  <si>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</si>
  <si>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</si>
  <si>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</si>
  <si>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</si>
  <si>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</si>
  <si>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</si>
  <si>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</si>
  <si>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</si>
  <si>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</si>
  <si>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</si>
  <si>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</si>
  <si>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</si>
  <si>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</si>
  <si>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</si>
  <si>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</si>
  <si>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</si>
  <si>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</si>
  <si>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</si>
  <si>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</si>
  <si>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</si>
  <si>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</si>
  <si>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</si>
  <si>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</si>
  <si>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</si>
  <si>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</si>
  <si>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PCT Kontrolle</t>
  </si>
  <si>
    <t xml:space="preserve">Level 1                 </t>
  </si>
  <si>
    <t xml:space="preserve">Level 2                  </t>
  </si>
  <si>
    <t>PCCOUK25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</si>
</sst>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2" fontId="16" fillId="0" borderId="25" xfId="0" applyNumberFormat="1" applyFont="1" applyBorder="1" applyAlignment="1">
      <alignment horizontal="right"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2" fontId="2" fillId="0" borderId="21" xfId="0" applyNumberFormat="1" applyFont="1" applyBorder="1" applyAlignment="1">
      <alignment horizontal="center"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2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117022</xdr:rowOff>
    </xdr:from>
    <xdr:to>
      <xdr:col>17</xdr:col>
      <xdr:colOff>193771</xdr:colOff>
      <xdr:row>39</xdr:row>
      <xdr:rowOff>43984</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4" sqref="T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25</v>
      </c>
      <c r="B1" s="163"/>
      <c r="C1" s="163" t="s">
        <v>263</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71"/>
      <c r="AT1" s="15"/>
      <c r="AU1" s="15"/>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72"/>
      <c r="AT2" s="15"/>
      <c r="AU2" s="15"/>
      <c r="AV2" s="15"/>
      <c r="AW2" s="15"/>
      <c r="AX2" s="15"/>
      <c r="AY2" s="15"/>
      <c r="AZ2" s="15"/>
      <c r="BA2" s="15"/>
    </row>
    <row r="3" spans="1:56" ht="30.75" customHeight="1" x14ac:dyDescent="0.2">
      <c r="A3" s="166" t="s">
        <v>24</v>
      </c>
      <c r="B3" s="155"/>
      <c r="C3" s="167" t="s">
        <v>264</v>
      </c>
      <c r="D3" s="167"/>
      <c r="E3" s="167"/>
      <c r="F3" s="167"/>
      <c r="G3" s="167"/>
      <c r="H3" s="167"/>
      <c r="I3" s="167"/>
      <c r="J3" s="167"/>
      <c r="K3" s="167"/>
      <c r="L3" s="167"/>
      <c r="M3" s="167"/>
      <c r="N3" s="167"/>
      <c r="O3" s="167"/>
      <c r="P3" s="167"/>
      <c r="Q3" s="167"/>
      <c r="R3" s="119"/>
      <c r="S3" s="119" t="s">
        <v>26</v>
      </c>
      <c r="T3" s="167" t="s">
        <v>267</v>
      </c>
      <c r="U3" s="167"/>
      <c r="V3" s="167"/>
      <c r="W3" s="167"/>
      <c r="X3" s="167"/>
      <c r="Y3" s="167"/>
      <c r="Z3" s="167"/>
      <c r="AA3" s="167"/>
      <c r="AB3" s="167"/>
      <c r="AC3" s="167"/>
      <c r="AD3" s="167"/>
      <c r="AE3" s="167"/>
      <c r="AF3" s="155" t="s">
        <v>28</v>
      </c>
      <c r="AG3" s="155"/>
      <c r="AH3" s="155"/>
      <c r="AI3" s="155"/>
      <c r="AJ3" s="155"/>
      <c r="AK3" s="173">
        <v>45962</v>
      </c>
      <c r="AL3" s="173"/>
      <c r="AM3" s="173"/>
      <c r="AN3" s="173"/>
      <c r="AO3" s="173"/>
      <c r="AP3" s="173"/>
      <c r="AQ3" s="173"/>
      <c r="AR3" s="173"/>
      <c r="AS3" s="174"/>
      <c r="AT3" s="57"/>
      <c r="AU3" s="57"/>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32</v>
      </c>
      <c r="W4" s="160"/>
      <c r="X4" s="160"/>
      <c r="Y4" s="160"/>
      <c r="Z4" s="160"/>
      <c r="AA4" s="160"/>
      <c r="AB4" s="160"/>
      <c r="AC4" s="160"/>
      <c r="AD4" s="160"/>
      <c r="AE4" s="160"/>
      <c r="AF4" s="160"/>
      <c r="AG4" s="160"/>
      <c r="AH4" s="160"/>
      <c r="AI4" s="160"/>
      <c r="AJ4" s="160"/>
      <c r="AK4" s="160"/>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6" t="s">
        <v>168</v>
      </c>
      <c r="B5" s="157"/>
      <c r="C5" s="18"/>
      <c r="D5" s="132" t="s">
        <v>0</v>
      </c>
      <c r="E5" s="133"/>
      <c r="F5" s="133"/>
      <c r="G5" s="133"/>
      <c r="H5" s="133"/>
      <c r="I5" s="133"/>
      <c r="J5" s="133"/>
      <c r="K5" s="133"/>
      <c r="L5" s="133"/>
      <c r="M5" s="134"/>
      <c r="N5" s="140">
        <f>IFERROR(VLOOKUP(A5,'Qualabtoleranzen&amp;Einheiten'!$B$6:$E$201,2,FALSE),"")</f>
        <v>0.27</v>
      </c>
      <c r="O5" s="140"/>
      <c r="P5" s="140"/>
      <c r="Q5" s="141"/>
      <c r="R5" s="19"/>
      <c r="S5" s="156" t="s">
        <v>168</v>
      </c>
      <c r="T5" s="157"/>
      <c r="U5" s="18"/>
      <c r="V5" s="132" t="s">
        <v>0</v>
      </c>
      <c r="W5" s="133"/>
      <c r="X5" s="133"/>
      <c r="Y5" s="133"/>
      <c r="Z5" s="133"/>
      <c r="AA5" s="133"/>
      <c r="AB5" s="133"/>
      <c r="AC5" s="133"/>
      <c r="AD5" s="133"/>
      <c r="AE5" s="134"/>
      <c r="AF5" s="140">
        <f>IFERROR(VLOOKUP(S5,'Qualabtoleranzen&amp;Einheiten'!$B$6:$E$201,2,FALSE),"")</f>
        <v>0.27</v>
      </c>
      <c r="AG5" s="140"/>
      <c r="AH5" s="140"/>
      <c r="AI5" s="141"/>
      <c r="AJ5" s="37"/>
      <c r="AK5" s="156" t="s">
        <v>261</v>
      </c>
      <c r="AL5" s="157"/>
      <c r="AM5" s="18"/>
      <c r="AN5" s="132" t="s">
        <v>0</v>
      </c>
      <c r="AO5" s="133"/>
      <c r="AP5" s="133"/>
      <c r="AQ5" s="133"/>
      <c r="AR5" s="133"/>
      <c r="AS5" s="133"/>
      <c r="AT5" s="133"/>
      <c r="AU5" s="133"/>
      <c r="AV5" s="133"/>
      <c r="AW5" s="134"/>
      <c r="AX5" s="140" t="str">
        <f>IFERROR(VLOOKUP(AK5,'Qualabtoleranzen&amp;Einheiten'!$B$6:$E$201,2,FALSE),"")</f>
        <v/>
      </c>
      <c r="AY5" s="140"/>
      <c r="AZ5" s="140"/>
      <c r="BA5" s="141"/>
    </row>
    <row r="6" spans="1:56" ht="12.75" customHeight="1" x14ac:dyDescent="0.2">
      <c r="A6" s="158"/>
      <c r="B6" s="159"/>
      <c r="C6" s="18"/>
      <c r="D6" s="132" t="s">
        <v>8</v>
      </c>
      <c r="E6" s="133"/>
      <c r="F6" s="133"/>
      <c r="G6" s="133"/>
      <c r="H6" s="133"/>
      <c r="I6" s="133"/>
      <c r="J6" s="133"/>
      <c r="K6" s="133"/>
      <c r="L6" s="133"/>
      <c r="M6" s="134"/>
      <c r="N6" s="140">
        <f>IFERROR(VLOOKUP(A5,'Qualabtoleranzen&amp;Einheiten'!$B$6:$E$201,3,FALSE),"")</f>
        <v>0.27</v>
      </c>
      <c r="O6" s="140"/>
      <c r="P6" s="140"/>
      <c r="Q6" s="141"/>
      <c r="R6" s="19"/>
      <c r="S6" s="158"/>
      <c r="T6" s="159"/>
      <c r="U6" s="18"/>
      <c r="V6" s="132" t="s">
        <v>8</v>
      </c>
      <c r="W6" s="133"/>
      <c r="X6" s="133"/>
      <c r="Y6" s="133"/>
      <c r="Z6" s="133"/>
      <c r="AA6" s="133"/>
      <c r="AB6" s="133"/>
      <c r="AC6" s="133"/>
      <c r="AD6" s="133"/>
      <c r="AE6" s="134"/>
      <c r="AF6" s="140">
        <f>IFERROR(VLOOKUP(S5,'Qualabtoleranzen&amp;Einheiten'!$B$6:$E$201,3,FALSE),"")</f>
        <v>0.27</v>
      </c>
      <c r="AG6" s="140"/>
      <c r="AH6" s="140"/>
      <c r="AI6" s="141"/>
      <c r="AJ6" s="37"/>
      <c r="AK6" s="158"/>
      <c r="AL6" s="159"/>
      <c r="AM6" s="18"/>
      <c r="AN6" s="132" t="s">
        <v>8</v>
      </c>
      <c r="AO6" s="133"/>
      <c r="AP6" s="133"/>
      <c r="AQ6" s="133"/>
      <c r="AR6" s="133"/>
      <c r="AS6" s="133"/>
      <c r="AT6" s="133"/>
      <c r="AU6" s="133"/>
      <c r="AV6" s="133"/>
      <c r="AW6" s="134"/>
      <c r="AX6" s="140" t="str">
        <f>IFERROR(VLOOKUP(AK5,'Qualabtoleranzen&amp;Einheiten'!$B$6:$E$201,3,FALSE),"")</f>
        <v/>
      </c>
      <c r="AY6" s="140"/>
      <c r="AZ6" s="140"/>
      <c r="BA6" s="141"/>
    </row>
    <row r="7" spans="1:56" ht="12.75" customHeight="1" x14ac:dyDescent="0.2">
      <c r="A7" s="126" t="s">
        <v>265</v>
      </c>
      <c r="B7" s="127"/>
      <c r="C7" s="18"/>
      <c r="D7" s="135" t="str">
        <f>IF(AND($V$4="Eine Vorlage zur Zielwertermittlung",NOT(L7="----------")),"neuer Zielwert",IF(NOT($V$4="Eine Vorlage zur Zielwertermittlung"),"Zielwert",""))</f>
        <v>Zielwert</v>
      </c>
      <c r="E7" s="136"/>
      <c r="F7" s="136"/>
      <c r="G7" s="136"/>
      <c r="H7" s="136"/>
      <c r="I7" s="136"/>
      <c r="J7" s="136"/>
      <c r="K7" s="137"/>
      <c r="L7" s="130">
        <v>1.45</v>
      </c>
      <c r="M7" s="130"/>
      <c r="N7" s="130"/>
      <c r="O7" s="142" t="str">
        <f>IFERROR(VLOOKUP(A5,'Qualabtoleranzen&amp;Einheiten'!$B$6:$E$201,4,FALSE),"Einheit")</f>
        <v>ng/ml</v>
      </c>
      <c r="P7" s="143"/>
      <c r="Q7" s="144"/>
      <c r="R7" s="19"/>
      <c r="S7" s="126" t="s">
        <v>266</v>
      </c>
      <c r="T7" s="127"/>
      <c r="U7" s="18"/>
      <c r="V7" s="135" t="str">
        <f>IF(AND($V$4="Eine Vorlage zur Zielwertermittlung",NOT(AD7="----------")),"neuer Zielwert",IF(NOT($V$4="Eine Vorlage zur Zielwertermittlung"),"Zielwert",""))</f>
        <v>Zielwert</v>
      </c>
      <c r="W7" s="136"/>
      <c r="X7" s="136"/>
      <c r="Y7" s="136"/>
      <c r="Z7" s="136"/>
      <c r="AA7" s="136"/>
      <c r="AB7" s="136"/>
      <c r="AC7" s="137"/>
      <c r="AD7" s="150">
        <v>11.5</v>
      </c>
      <c r="AE7" s="150"/>
      <c r="AF7" s="150"/>
      <c r="AG7" s="142" t="str">
        <f>IFERROR(VLOOKUP(S5,'Qualabtoleranzen&amp;Einheiten'!$B$6:$E$201,4,FALSE),"Einheit")</f>
        <v>ng/ml</v>
      </c>
      <c r="AH7" s="143"/>
      <c r="AI7" s="144"/>
      <c r="AJ7" s="37"/>
      <c r="AK7" s="126" t="s">
        <v>262</v>
      </c>
      <c r="AL7" s="127"/>
      <c r="AM7" s="18"/>
      <c r="AN7" s="135" t="str">
        <f>IF(AND($V$4="Eine Vorlage zur Zielwertermittlung",NOT(AV7="----------")),"neuer Zielwert",IF(NOT($V$4="Eine Vorlage zur Zielwertermittlung"),"Zielwert",""))</f>
        <v>Zielwert</v>
      </c>
      <c r="AO7" s="136"/>
      <c r="AP7" s="136"/>
      <c r="AQ7" s="136"/>
      <c r="AR7" s="136"/>
      <c r="AS7" s="136"/>
      <c r="AT7" s="136"/>
      <c r="AU7" s="137"/>
      <c r="AV7" s="130" t="str" cm="1">
        <f t="array" ref="AV7">IF(NOT($V$4="Eine Vorlage zur Zielwertermittlung"),"",IF(AND(AL13:AL37="",$V$4="Eine Vorlage zur Zielwertermittlung"),"----------",ROUND(AVERAGE(AL13:AL37),IF(AL12="0 Komastellen",0,IF(AL12="1 Komastelle",1,IF(AL12="2 Komastellen",2,IF(AL12="3 Komastellen",3,1)))))))</f>
        <v/>
      </c>
      <c r="AW7" s="130"/>
      <c r="AX7" s="130"/>
      <c r="AY7" s="142" t="str">
        <f>IFERROR(VLOOKUP(AK5,'Qualabtoleranzen&amp;Einheiten'!$B$6:$E$201,4,FALSE),"Einheit")</f>
        <v>Einheit</v>
      </c>
      <c r="AZ7" s="143"/>
      <c r="BA7" s="144"/>
    </row>
    <row r="8" spans="1:56" ht="12.75" customHeight="1" x14ac:dyDescent="0.2">
      <c r="A8" s="128"/>
      <c r="B8" s="129"/>
      <c r="C8" s="18"/>
      <c r="D8" s="138" t="str">
        <f>IF(L8="","","Standardabweichung")</f>
        <v>Standardabweichung</v>
      </c>
      <c r="E8" s="138"/>
      <c r="F8" s="138"/>
      <c r="G8" s="138"/>
      <c r="H8" s="138"/>
      <c r="I8" s="138"/>
      <c r="J8" s="138"/>
      <c r="K8" s="138"/>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0.13</v>
      </c>
      <c r="M8" s="139"/>
      <c r="N8" s="139"/>
      <c r="O8" s="131" t="str">
        <f>IF(L8="","",O7)</f>
        <v>ng/ml</v>
      </c>
      <c r="P8" s="131"/>
      <c r="Q8" s="131"/>
      <c r="R8" s="19"/>
      <c r="S8" s="128"/>
      <c r="T8" s="129"/>
      <c r="U8" s="18"/>
      <c r="V8" s="138" t="str">
        <f>IF(AD8="","","Standardabweichung")</f>
        <v>Standardabweichung</v>
      </c>
      <c r="W8" s="138"/>
      <c r="X8" s="138"/>
      <c r="Y8" s="138"/>
      <c r="Z8" s="138"/>
      <c r="AA8" s="138"/>
      <c r="AB8" s="138"/>
      <c r="AC8" s="138"/>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1.04</v>
      </c>
      <c r="AE8" s="139"/>
      <c r="AF8" s="139"/>
      <c r="AG8" s="131" t="str">
        <f>IF(AD8="","",AG7)</f>
        <v>ng/ml</v>
      </c>
      <c r="AH8" s="131"/>
      <c r="AI8" s="131"/>
      <c r="AJ8" s="37"/>
      <c r="AK8" s="128"/>
      <c r="AL8" s="129"/>
      <c r="AM8" s="18"/>
      <c r="AN8" s="138" t="str">
        <f>IF(AV8="","","Standardabweichung")</f>
        <v/>
      </c>
      <c r="AO8" s="138"/>
      <c r="AP8" s="138"/>
      <c r="AQ8" s="138"/>
      <c r="AR8" s="138"/>
      <c r="AS8" s="138"/>
      <c r="AT8" s="138"/>
      <c r="AU8" s="138"/>
      <c r="AV8" s="13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39"/>
      <c r="AX8" s="139"/>
      <c r="AY8" s="131" t="str">
        <f>IF(AV8="","",AY7)</f>
        <v/>
      </c>
      <c r="AZ8" s="131"/>
      <c r="BA8" s="131"/>
    </row>
    <row r="9" spans="1:56" ht="13.5" x14ac:dyDescent="0.25">
      <c r="A9" s="58" t="str">
        <f>IF($V$4="Eine Vorlage zur Zielwertüberwachung","Verwendeter ZW =","")</f>
        <v/>
      </c>
      <c r="B9" s="123" t="s">
        <v>34</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3" t="s">
        <v>2</v>
      </c>
      <c r="E10" s="154"/>
      <c r="F10" s="153" t="s">
        <v>3</v>
      </c>
      <c r="G10" s="154"/>
      <c r="H10" s="153" t="s">
        <v>4</v>
      </c>
      <c r="I10" s="154"/>
      <c r="J10" s="147" t="str">
        <f>IF(AND($V$4="Eine Vorlage zur Zielwertüberwachung",B9="errechneter Mw"),"Mw","Zw")</f>
        <v>Zw</v>
      </c>
      <c r="K10" s="154"/>
      <c r="L10" s="147" t="s">
        <v>5</v>
      </c>
      <c r="M10" s="148"/>
      <c r="N10" s="153" t="s">
        <v>6</v>
      </c>
      <c r="O10" s="148"/>
      <c r="P10" s="131" t="s">
        <v>7</v>
      </c>
      <c r="Q10" s="148"/>
      <c r="R10" s="21"/>
      <c r="S10" s="45" t="s">
        <v>1</v>
      </c>
      <c r="T10" s="39" t="str">
        <f>AG7</f>
        <v>ng/ml</v>
      </c>
      <c r="U10" s="40"/>
      <c r="V10" s="153" t="s">
        <v>2</v>
      </c>
      <c r="W10" s="154"/>
      <c r="X10" s="153" t="s">
        <v>3</v>
      </c>
      <c r="Y10" s="154"/>
      <c r="Z10" s="153" t="s">
        <v>4</v>
      </c>
      <c r="AA10" s="154"/>
      <c r="AB10" s="147" t="str">
        <f>IF(AND($V$4="Eine Vorlage zur Zielwertüberwachung",T9="errechneter Mw"),"Mw","Zw")</f>
        <v>Zw</v>
      </c>
      <c r="AC10" s="154"/>
      <c r="AD10" s="147" t="s">
        <v>5</v>
      </c>
      <c r="AE10" s="148"/>
      <c r="AF10" s="153" t="s">
        <v>6</v>
      </c>
      <c r="AG10" s="148"/>
      <c r="AH10" s="131" t="s">
        <v>7</v>
      </c>
      <c r="AI10" s="148"/>
      <c r="AJ10" s="37"/>
      <c r="AK10" s="45" t="s">
        <v>1</v>
      </c>
      <c r="AL10" s="39" t="str">
        <f>AY7</f>
        <v>Einheit</v>
      </c>
      <c r="AM10" s="40"/>
      <c r="AN10" s="153" t="s">
        <v>2</v>
      </c>
      <c r="AO10" s="154"/>
      <c r="AP10" s="153" t="s">
        <v>3</v>
      </c>
      <c r="AQ10" s="154"/>
      <c r="AR10" s="153" t="s">
        <v>4</v>
      </c>
      <c r="AS10" s="154"/>
      <c r="AT10" s="147" t="str">
        <f>IF(AND($V$4="Eine Vorlage zur Zielwertüberwachung",AL9="errechneter Mw"),"Mw","Zw")</f>
        <v>Zw</v>
      </c>
      <c r="AU10" s="154"/>
      <c r="AV10" s="147" t="s">
        <v>5</v>
      </c>
      <c r="AW10" s="148"/>
      <c r="AX10" s="153" t="s">
        <v>6</v>
      </c>
      <c r="AY10" s="148"/>
      <c r="AZ10" s="131" t="s">
        <v>7</v>
      </c>
      <c r="BA10" s="148"/>
      <c r="BC10" s="175" t="s">
        <v>260</v>
      </c>
      <c r="BD10" s="176"/>
    </row>
    <row r="11" spans="1:56" s="22" customFormat="1" x14ac:dyDescent="0.2">
      <c r="A11" s="41" t="s">
        <v>9</v>
      </c>
      <c r="B11" s="44" t="s">
        <v>27</v>
      </c>
      <c r="C11" s="40"/>
      <c r="D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1.06</v>
      </c>
      <c r="E11" s="146"/>
      <c r="F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1.19</v>
      </c>
      <c r="G11" s="146"/>
      <c r="H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1.32</v>
      </c>
      <c r="I11" s="146"/>
      <c r="J11" s="14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1.45</v>
      </c>
      <c r="K11" s="146"/>
      <c r="L11" s="16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1.58</v>
      </c>
      <c r="M11" s="152"/>
      <c r="N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1.71</v>
      </c>
      <c r="O11" s="146"/>
      <c r="P11" s="16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1.84</v>
      </c>
      <c r="Q11" s="152"/>
      <c r="R11" s="38"/>
      <c r="S11" s="41" t="s">
        <v>9</v>
      </c>
      <c r="T11" s="44" t="s">
        <v>27</v>
      </c>
      <c r="U11" s="40"/>
      <c r="V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8.4</v>
      </c>
      <c r="W11" s="152"/>
      <c r="X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9.43</v>
      </c>
      <c r="Y11" s="146"/>
      <c r="Z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10.47</v>
      </c>
      <c r="AA11" s="146"/>
      <c r="AB11" s="15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11.5</v>
      </c>
      <c r="AC11" s="152"/>
      <c r="AD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12.53</v>
      </c>
      <c r="AE11" s="146"/>
      <c r="AF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13.57</v>
      </c>
      <c r="AG11" s="146"/>
      <c r="AH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14.6</v>
      </c>
      <c r="AI11" s="152"/>
      <c r="AJ11" s="37"/>
      <c r="AK11" s="41" t="s">
        <v>9</v>
      </c>
      <c r="AL11" s="44" t="s">
        <v>27</v>
      </c>
      <c r="AM11" s="40"/>
      <c r="AN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6"/>
      <c r="AP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6"/>
      <c r="AR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6"/>
      <c r="AT11" s="14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6"/>
      <c r="AV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6"/>
      <c r="AX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6"/>
      <c r="AZ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6"/>
      <c r="BC11" s="177"/>
      <c r="BD11" s="178"/>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9"/>
      <c r="BD13" s="170"/>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9"/>
      <c r="BD14" s="170"/>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9"/>
      <c r="BD15" s="170"/>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9"/>
      <c r="BD16" s="170"/>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9"/>
      <c r="BD17" s="170"/>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9"/>
      <c r="BD18" s="170"/>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9"/>
      <c r="BD19" s="170"/>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9"/>
      <c r="BD20" s="170"/>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9"/>
      <c r="BD21" s="170"/>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9"/>
      <c r="BD22" s="170"/>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9"/>
      <c r="BD23" s="170"/>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9"/>
      <c r="BD24" s="170"/>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9"/>
      <c r="BD25" s="170"/>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9"/>
      <c r="BD26" s="170"/>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9"/>
      <c r="BD27" s="170"/>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9"/>
      <c r="BD28" s="170"/>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9"/>
      <c r="BD29" s="170"/>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9"/>
      <c r="BD30" s="170"/>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9"/>
      <c r="BD31" s="170"/>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9"/>
      <c r="BD32" s="170"/>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9"/>
      <c r="BD33" s="170"/>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9"/>
      <c r="BD34" s="170"/>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9"/>
      <c r="BD35" s="170"/>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9"/>
      <c r="BD36" s="170"/>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9"/>
      <c r="BD37" s="17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nEFnW7gtpReWVhG2LssIhsTbr+IPvrKRjHt/0O18N1j3WqUToHJKZTdydZh/N+BlFUxXasMfEAGEuFzP1dt5tg==" saltValue="bNbk7/MTXl5ZIw0+sS128Q=="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9" priority="1794">
      <formula>NOT($V$4="")</formula>
    </cfRule>
  </conditionalFormatting>
  <conditionalFormatting sqref="A9">
    <cfRule type="expression" dxfId="118" priority="1163">
      <formula>AND(B9="eingetragener Zw",$V$4="Eine Vorlage zur Zielwertüberwachung")</formula>
    </cfRule>
    <cfRule type="expression" dxfId="117" priority="1165">
      <formula>AND(B9="errechneter Mw",$V$4="Eine Vorlage zur Zielwertüberwachung")</formula>
    </cfRule>
  </conditionalFormatting>
  <conditionalFormatting sqref="A5:B6">
    <cfRule type="expression" dxfId="116" priority="1168">
      <formula>AND(OR(NOT($C$1=""),NOT($C$3=""),NOT($T$3=""),NOT($AK$3="")),OR(A5="",A5="Test"))</formula>
    </cfRule>
  </conditionalFormatting>
  <conditionalFormatting sqref="BC5:BC10 BC12:BC224">
    <cfRule type="expression" dxfId="115" priority="963">
      <formula>$V$4=""</formula>
    </cfRule>
  </conditionalFormatting>
  <conditionalFormatting sqref="A5:BB13 A31:BB38 A14:A30 C14:S30 U14:BB30">
    <cfRule type="expression" dxfId="114" priority="994">
      <formula>$V$4=""</formula>
    </cfRule>
  </conditionalFormatting>
  <conditionalFormatting sqref="A3:AK3 A1:C1 A2:B2 AT1:BC3">
    <cfRule type="expression" dxfId="113" priority="1188">
      <formula>$V$4=""</formula>
    </cfRule>
  </conditionalFormatting>
  <conditionalFormatting sqref="B9">
    <cfRule type="expression" dxfId="112" priority="1162">
      <formula>$V$4="Eine Vorlage zur Zielwertüberwachung"</formula>
    </cfRule>
  </conditionalFormatting>
  <conditionalFormatting sqref="B12">
    <cfRule type="expression" dxfId="111" priority="1166">
      <formula>OR($V$4="",NOT(B12="Auswahl"))</formula>
    </cfRule>
    <cfRule type="expression" dxfId="110" priority="1789">
      <formula>AND(NOT(A5=""),NOT(A5="Test"),OR(B12="",B12="Auswahl"))</formula>
    </cfRule>
  </conditionalFormatting>
  <conditionalFormatting sqref="B13 B31:B37">
    <cfRule type="expression" dxfId="109" priority="1182">
      <formula>AND(L$7="----------",NOT(A$5=""),NOT(A$5="Test"))</formula>
    </cfRule>
  </conditionalFormatting>
  <conditionalFormatting sqref="B9:C9">
    <cfRule type="expression" dxfId="108" priority="1164">
      <formula>AND(NOT(A5=""),NOT(A5="Test"),$V$4="Eine Vorlage zur Zielwertüberwachung",OR(B9="",B9="Auswahl"))</formula>
    </cfRule>
    <cfRule type="expression" dxfId="107" priority="1169">
      <formula>AND(B9="eingetragener Zw",$V$4="Eine Vorlage zur Zielwertüberwachung")</formula>
    </cfRule>
    <cfRule type="expression" dxfId="106" priority="1781">
      <formula>AND(B9="errechneter Mw",$V$4="Eine Vorlage zur Zielwertüberwachung")</formula>
    </cfRule>
  </conditionalFormatting>
  <conditionalFormatting sqref="D7:K7">
    <cfRule type="expression" dxfId="105" priority="1161">
      <formula>L7="----------"</formula>
    </cfRule>
    <cfRule type="expression" dxfId="104" priority="1180">
      <formula>NOT(L7="----------")</formula>
    </cfRule>
  </conditionalFormatting>
  <conditionalFormatting sqref="D8:K8">
    <cfRule type="expression" dxfId="103" priority="1159">
      <formula>NOT(D8="")</formula>
    </cfRule>
  </conditionalFormatting>
  <conditionalFormatting sqref="D9:N9">
    <cfRule type="expression" dxfId="102" priority="1122">
      <formula>NOT(D9="")</formula>
    </cfRule>
  </conditionalFormatting>
  <conditionalFormatting sqref="J10:K12">
    <cfRule type="expression" dxfId="101" priority="1776">
      <formula>AND(B9="eingetragener Zw",$V$4="Eine Vorlage zur Zielwertüberwachung")</formula>
    </cfRule>
    <cfRule type="expression" dxfId="100" priority="1777">
      <formula>AND(B9="errechneter Mw",$V$4="Eine Vorlage zur Zielwertüberwachung")</formula>
    </cfRule>
  </conditionalFormatting>
  <conditionalFormatting sqref="J11:K11">
    <cfRule type="expression" dxfId="99" priority="1702">
      <formula>B10="eingetragener Zw"</formula>
    </cfRule>
    <cfRule type="expression" dxfId="98" priority="1703">
      <formula>B10="errechneter Mw"</formula>
    </cfRule>
    <cfRule type="expression" dxfId="97" priority="1704">
      <formula>B10="eingetragener Zw"</formula>
    </cfRule>
    <cfRule type="expression" dxfId="96" priority="1705">
      <formula>B10="errechneter Mw"</formula>
    </cfRule>
  </conditionalFormatting>
  <conditionalFormatting sqref="L7:N7">
    <cfRule type="expression" dxfId="95" priority="1160">
      <formula>AND(L7="----------",$V$4="Eine Vorlage zur Zielwertermittlung")</formula>
    </cfRule>
    <cfRule type="expression" dxfId="94" priority="1174">
      <formula>AND(NOT(A5=""),NOT(A5="Test"),L7="")</formula>
    </cfRule>
    <cfRule type="expression" dxfId="93" priority="1181">
      <formula>AND(B9="eingetragener Zw",$V$4="Eine Vorlage zur Zielwertüberwachung")</formula>
    </cfRule>
    <cfRule type="expression" dxfId="92" priority="2058">
      <formula>NOT(L7="----------")</formula>
    </cfRule>
  </conditionalFormatting>
  <conditionalFormatting sqref="L8:N8">
    <cfRule type="expression" dxfId="91" priority="1124">
      <formula>NOT(L8="")</formula>
    </cfRule>
  </conditionalFormatting>
  <conditionalFormatting sqref="N5:Q5">
    <cfRule type="expression" dxfId="90" priority="1711">
      <formula>AND(NOT(A5="Test"),NOT(A5=""),N5="")</formula>
    </cfRule>
  </conditionalFormatting>
  <conditionalFormatting sqref="N6:Q6">
    <cfRule type="expression" dxfId="89" priority="1172">
      <formula>AND(NOT(A5=""),NOT(A5="Test"),N5="",L11="")</formula>
    </cfRule>
  </conditionalFormatting>
  <conditionalFormatting sqref="O7:Q7">
    <cfRule type="expression" dxfId="88" priority="1184">
      <formula>AND(NOT(A5=""),NOT(A5="Test"),OR(O7="Einheit",O7=""))</formula>
    </cfRule>
  </conditionalFormatting>
  <conditionalFormatting sqref="O8:Q8">
    <cfRule type="expression" dxfId="87" priority="1123">
      <formula>NOT(O8="")</formula>
    </cfRule>
  </conditionalFormatting>
  <conditionalFormatting sqref="O9:Q9">
    <cfRule type="expression" dxfId="86" priority="1121">
      <formula>NOT(O9="")</formula>
    </cfRule>
    <cfRule type="expression" dxfId="85" priority="2062">
      <formula>AND(B9="errechneter Mw",$V$4="Eine Vorlage zur Zielwertüberwachung",NOT(O9=""))</formula>
    </cfRule>
  </conditionalFormatting>
  <conditionalFormatting sqref="S9">
    <cfRule type="expression" dxfId="84" priority="1066">
      <formula>AND(T9="eingetragener Zw",$V$4="Eine Vorlage zur Zielwertüberwachung")</formula>
    </cfRule>
    <cfRule type="expression" dxfId="83" priority="1068">
      <formula>AND(T9="errechneter Mw",$V$4="Eine Vorlage zur Zielwertüberwachung")</formula>
    </cfRule>
  </conditionalFormatting>
  <conditionalFormatting sqref="T9">
    <cfRule type="expression" dxfId="82" priority="1065">
      <formula>$V$4="Eine Vorlage zur Zielwertüberwachung"</formula>
    </cfRule>
  </conditionalFormatting>
  <conditionalFormatting sqref="T12">
    <cfRule type="expression" dxfId="81" priority="1069">
      <formula>OR($V$4="",NOT(T12="Auswahl"))</formula>
    </cfRule>
    <cfRule type="expression" dxfId="80" priority="1086">
      <formula>AND(NOT(S5=""),NOT(S5="Test"),OR(T12="",T12="Auswahl"))</formula>
    </cfRule>
  </conditionalFormatting>
  <conditionalFormatting sqref="T13 T31:T37">
    <cfRule type="expression" dxfId="79" priority="1076">
      <formula>AND(AD$7="----------",NOT(S$5=""),NOT(S$5="Test"))</formula>
    </cfRule>
  </conditionalFormatting>
  <conditionalFormatting sqref="T9:U9">
    <cfRule type="expression" dxfId="78" priority="1067">
      <formula>AND(NOT(S5=""),NOT(S5="Test"),$V$4="Eine Vorlage zur Zielwertüberwachung",OR(T9="",T9="Auswahl"))</formula>
    </cfRule>
    <cfRule type="expression" dxfId="77" priority="1071">
      <formula>AND(T9="eingetragener Zw",$V$4="Eine Vorlage zur Zielwertüberwachung")</formula>
    </cfRule>
    <cfRule type="expression" dxfId="76" priority="1085">
      <formula>AND(T9="errechneter Mw",$V$4="Eine Vorlage zur Zielwertüberwachung")</formula>
    </cfRule>
  </conditionalFormatting>
  <conditionalFormatting sqref="V7:AC7">
    <cfRule type="expression" dxfId="75" priority="1064">
      <formula>AD7="----------"</formula>
    </cfRule>
    <cfRule type="expression" dxfId="74" priority="1074">
      <formula>NOT(AD7="----------")</formula>
    </cfRule>
  </conditionalFormatting>
  <conditionalFormatting sqref="V8:AC8">
    <cfRule type="expression" dxfId="73" priority="1062">
      <formula>NOT(V8="")</formula>
    </cfRule>
  </conditionalFormatting>
  <conditionalFormatting sqref="V9:AF9">
    <cfRule type="expression" dxfId="72" priority="1059">
      <formula>NOT(V9="")</formula>
    </cfRule>
  </conditionalFormatting>
  <conditionalFormatting sqref="V4:AK4">
    <cfRule type="expression" dxfId="71" priority="1792">
      <formula>NOT($V$4="")</formula>
    </cfRule>
    <cfRule type="expression" dxfId="70" priority="1793">
      <formula>$V$4=""</formula>
    </cfRule>
  </conditionalFormatting>
  <conditionalFormatting sqref="AB10:AC12">
    <cfRule type="expression" dxfId="69" priority="1083">
      <formula>AND(T9="eingetragener Zw",$V$4="Eine Vorlage zur Zielwertüberwachung")</formula>
    </cfRule>
    <cfRule type="expression" dxfId="68" priority="1084">
      <formula>AND(T9="errechneter Mw",$V$4="Eine Vorlage zur Zielwertüberwachung")</formula>
    </cfRule>
  </conditionalFormatting>
  <conditionalFormatting sqref="AB11:AC11">
    <cfRule type="expression" dxfId="67" priority="1078">
      <formula>T10="eingetragener Zw"</formula>
    </cfRule>
    <cfRule type="expression" dxfId="66" priority="1079">
      <formula>T10="errechneter Mw"</formula>
    </cfRule>
    <cfRule type="expression" dxfId="65" priority="1080">
      <formula>T10="eingetragener Zw"</formula>
    </cfRule>
    <cfRule type="expression" dxfId="64" priority="1081">
      <formula>T10="errechneter Mw"</formula>
    </cfRule>
  </conditionalFormatting>
  <conditionalFormatting sqref="AD7:AF7">
    <cfRule type="expression" dxfId="63" priority="1063">
      <formula>AND(AD7="----------",$V$4="Eine Vorlage zur Zielwertermittlung")</formula>
    </cfRule>
    <cfRule type="expression" dxfId="62" priority="1073">
      <formula>AND(NOT(S5=""),NOT(S5="Test"),AD7="")</formula>
    </cfRule>
    <cfRule type="expression" dxfId="61" priority="1075">
      <formula>AND(T9="eingetragener Zw",$V$4="Eine Vorlage zur Zielwertüberwachung")</formula>
    </cfRule>
    <cfRule type="expression" dxfId="60" priority="1087">
      <formula>NOT(AD7="----------")</formula>
    </cfRule>
  </conditionalFormatting>
  <conditionalFormatting sqref="AD8:AF8">
    <cfRule type="expression" dxfId="59" priority="1061">
      <formula>NOT(AD8="")</formula>
    </cfRule>
  </conditionalFormatting>
  <conditionalFormatting sqref="AF5:AI5">
    <cfRule type="expression" dxfId="58" priority="1082">
      <formula>AND(NOT(S5="Test"),NOT(S5=""),AF5="")</formula>
    </cfRule>
  </conditionalFormatting>
  <conditionalFormatting sqref="AF6:AI6">
    <cfRule type="expression" dxfId="57" priority="1072">
      <formula>AND(NOT(S5=""),NOT(S5="Test"),AF5="",AD11="")</formula>
    </cfRule>
  </conditionalFormatting>
  <conditionalFormatting sqref="AG7:AI7">
    <cfRule type="expression" dxfId="56" priority="1077">
      <formula>AND(NOT(S5=""),NOT(S5="Test"),OR(AG7="Einheit",AG7=""))</formula>
    </cfRule>
  </conditionalFormatting>
  <conditionalFormatting sqref="AG8:AI8">
    <cfRule type="expression" dxfId="55" priority="1060">
      <formula>NOT(AG8="")</formula>
    </cfRule>
  </conditionalFormatting>
  <conditionalFormatting sqref="AG9:AI9">
    <cfRule type="expression" dxfId="54" priority="1058">
      <formula>NOT(AG9="")</formula>
    </cfRule>
    <cfRule type="expression" dxfId="53" priority="1088">
      <formula>AND(T9="errechneter Mw",$V$4="Eine Vorlage zur Zielwertüberwachung",NOT(AG9=""))</formula>
    </cfRule>
  </conditionalFormatting>
  <conditionalFormatting sqref="AK9">
    <cfRule type="expression" dxfId="52" priority="1003">
      <formula>AND(AL9="eingetragener Zw",$V$4="Eine Vorlage zur Zielwertüberwachung")</formula>
    </cfRule>
    <cfRule type="expression" dxfId="51" priority="1005">
      <formula>AND(AL9="errechneter Mw",$V$4="Eine Vorlage zur Zielwertüberwachung")</formula>
    </cfRule>
  </conditionalFormatting>
  <conditionalFormatting sqref="AL4">
    <cfRule type="expression" dxfId="50" priority="6">
      <formula>$V$4=""</formula>
    </cfRule>
  </conditionalFormatting>
  <conditionalFormatting sqref="AL9">
    <cfRule type="expression" dxfId="49" priority="1002">
      <formula>$V$4="Eine Vorlage zur Zielwertüberwachung"</formula>
    </cfRule>
  </conditionalFormatting>
  <conditionalFormatting sqref="AL12">
    <cfRule type="expression" dxfId="48" priority="1006">
      <formula>OR($V$4="",NOT(AL12="Auswahl"))</formula>
    </cfRule>
    <cfRule type="expression" dxfId="47" priority="1023">
      <formula>AND(NOT(AK5=""),NOT(AK5="Test"),OR(AL12="",AL12="Auswahl"))</formula>
    </cfRule>
  </conditionalFormatting>
  <conditionalFormatting sqref="AL13:AL37">
    <cfRule type="expression" dxfId="46" priority="1013">
      <formula>AND(AV$7="----------",NOT(AK$5=""),NOT(AK$5="Test"))</formula>
    </cfRule>
  </conditionalFormatting>
  <conditionalFormatting sqref="AL9:AM9">
    <cfRule type="expression" dxfId="45" priority="1004">
      <formula>AND(NOT(AK5=""),NOT(AK5="Test"),$V$4="Eine Vorlage zur Zielwertüberwachung",OR(AL9="",AL9="Auswahl"))</formula>
    </cfRule>
    <cfRule type="expression" dxfId="44" priority="1008">
      <formula>AND(AL9="eingetragener Zw",$V$4="Eine Vorlage zur Zielwertüberwachung")</formula>
    </cfRule>
    <cfRule type="expression" dxfId="43" priority="1022">
      <formula>AND(AL9="errechneter Mw",$V$4="Eine Vorlage zur Zielwertüberwachung")</formula>
    </cfRule>
  </conditionalFormatting>
  <conditionalFormatting sqref="AN7:AU7">
    <cfRule type="expression" dxfId="42" priority="1001">
      <formula>AV7="----------"</formula>
    </cfRule>
    <cfRule type="expression" dxfId="41" priority="1011">
      <formula>NOT(AV7="----------")</formula>
    </cfRule>
  </conditionalFormatting>
  <conditionalFormatting sqref="AN8:AU8">
    <cfRule type="expression" dxfId="40" priority="999">
      <formula>NOT(AN8="")</formula>
    </cfRule>
  </conditionalFormatting>
  <conditionalFormatting sqref="AN9:AX9">
    <cfRule type="expression" dxfId="39" priority="996">
      <formula>NOT(AN9="")</formula>
    </cfRule>
  </conditionalFormatting>
  <conditionalFormatting sqref="AT3:AU3">
    <cfRule type="expression" dxfId="38" priority="1885">
      <formula>AT3="dd.mm.yyyy"</formula>
    </cfRule>
  </conditionalFormatting>
  <conditionalFormatting sqref="AT10:AU12">
    <cfRule type="expression" dxfId="37" priority="1020">
      <formula>AND(AL9="eingetragener Zw",$V$4="Eine Vorlage zur Zielwertüberwachung")</formula>
    </cfRule>
    <cfRule type="expression" dxfId="36" priority="1021">
      <formula>AND(AL9="errechneter Mw",$V$4="Eine Vorlage zur Zielwertüberwachung")</formula>
    </cfRule>
  </conditionalFormatting>
  <conditionalFormatting sqref="AT11:AU11">
    <cfRule type="expression" dxfId="35" priority="1015">
      <formula>AL10="eingetragener Zw"</formula>
    </cfRule>
    <cfRule type="expression" dxfId="34" priority="1016">
      <formula>AL10="errechneter Mw"</formula>
    </cfRule>
    <cfRule type="expression" dxfId="33" priority="1017">
      <formula>AL10="eingetragener Zw"</formula>
    </cfRule>
    <cfRule type="expression" dxfId="32" priority="1018">
      <formula>AL10="errechneter Mw"</formula>
    </cfRule>
  </conditionalFormatting>
  <conditionalFormatting sqref="AV7:AX7">
    <cfRule type="expression" dxfId="31" priority="1000">
      <formula>AND(AV7="----------",$V$4="Eine Vorlage zur Zielwertermittlung")</formula>
    </cfRule>
    <cfRule type="expression" dxfId="30" priority="1010">
      <formula>AND(NOT(AK5=""),NOT(AK5="Test"),AV7="")</formula>
    </cfRule>
    <cfRule type="expression" dxfId="29" priority="1012">
      <formula>AND(AL9="eingetragener Zw",$V$4="Eine Vorlage zur Zielwertüberwachung")</formula>
    </cfRule>
    <cfRule type="expression" dxfId="28" priority="1024">
      <formula>NOT(AV7="----------")</formula>
    </cfRule>
  </conditionalFormatting>
  <conditionalFormatting sqref="AV8:AX8">
    <cfRule type="expression" dxfId="27" priority="998">
      <formula>NOT(AV8="")</formula>
    </cfRule>
  </conditionalFormatting>
  <conditionalFormatting sqref="AX5:BA5">
    <cfRule type="expression" dxfId="26" priority="1019">
      <formula>AND(NOT(AK5="Test"),NOT(AK5=""),AX5="")</formula>
    </cfRule>
  </conditionalFormatting>
  <conditionalFormatting sqref="AX6:BA6">
    <cfRule type="expression" dxfId="25" priority="1009">
      <formula>AND(NOT(AK5=""),NOT(AK5="Test"),AX5="",AV11="")</formula>
    </cfRule>
  </conditionalFormatting>
  <conditionalFormatting sqref="AY7:BA7">
    <cfRule type="expression" dxfId="24" priority="1014">
      <formula>AND(NOT(AK5=""),NOT(AK5="Test"),OR(AY7="Einheit",AY7=""))</formula>
    </cfRule>
  </conditionalFormatting>
  <conditionalFormatting sqref="AY8:BA8">
    <cfRule type="expression" dxfId="23" priority="997">
      <formula>NOT(AY8="")</formula>
    </cfRule>
  </conditionalFormatting>
  <conditionalFormatting sqref="AY9:BA9">
    <cfRule type="expression" dxfId="22" priority="995">
      <formula>NOT(AY9="")</formula>
    </cfRule>
    <cfRule type="expression" dxfId="21" priority="1025">
      <formula>AND(AL9="errechneter Mw",$V$4="Eine Vorlage zur Zielwertüberwachung",NOT(AY9=""))</formula>
    </cfRule>
  </conditionalFormatting>
  <conditionalFormatting sqref="B14:B30">
    <cfRule type="expression" dxfId="20" priority="3">
      <formula>$V$4=""</formula>
    </cfRule>
  </conditionalFormatting>
  <conditionalFormatting sqref="B14:B30">
    <cfRule type="expression" dxfId="19" priority="4">
      <formula>AND(L$7="----------",NOT(A$5=""),NOT(A$5="Test"))</formula>
    </cfRule>
  </conditionalFormatting>
  <conditionalFormatting sqref="T14:T30">
    <cfRule type="expression" dxfId="18" priority="1">
      <formula>$V$4=""</formula>
    </cfRule>
  </conditionalFormatting>
  <conditionalFormatting sqref="T14:T30">
    <cfRule type="expression" dxfId="17" priority="2">
      <formula>AND(AD$7="----------",NOT(S$5=""),NOT(S$5="Test"))</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09.04.2025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2" t="str">
        <f>Dokumentationshilfe!C1</f>
        <v>AFIAS</v>
      </c>
      <c r="C2" s="183"/>
      <c r="D2" s="183"/>
      <c r="E2" s="183"/>
      <c r="F2" s="183"/>
      <c r="G2" s="184"/>
    </row>
    <row r="3" spans="2:7" x14ac:dyDescent="0.2">
      <c r="B3" s="185"/>
      <c r="C3" s="186"/>
      <c r="D3" s="186"/>
      <c r="E3" s="186"/>
      <c r="F3" s="186"/>
      <c r="G3" s="187"/>
    </row>
    <row r="4" spans="2:7" x14ac:dyDescent="0.2">
      <c r="B4" s="185"/>
      <c r="C4" s="186"/>
      <c r="D4" s="186"/>
      <c r="E4" s="186"/>
      <c r="F4" s="186"/>
      <c r="G4" s="187"/>
    </row>
    <row r="5" spans="2:7" ht="18.75" thickBot="1" x14ac:dyDescent="0.3">
      <c r="B5" s="188" t="str">
        <f>Dokumentationshilfe!C3</f>
        <v>PCT Kontrolle</v>
      </c>
      <c r="C5" s="189"/>
      <c r="D5" s="190" t="str">
        <f>CONCATENATE(Dokumentationshilfe!S3,Dokumentationshilfe!T3)</f>
        <v>Lot: PCCOUK25</v>
      </c>
      <c r="E5" s="190"/>
      <c r="F5" s="191" t="str">
        <f>CONCATENATE(Dokumentationshilfe!AF3,TEXT(Dokumentationshilfe!AK3,"TT.MM.JJJJ"))</f>
        <v>Verfall: 01.11.2025</v>
      </c>
      <c r="G5" s="192"/>
    </row>
    <row r="6" spans="2:7" ht="13.5" thickBot="1" x14ac:dyDescent="0.25"/>
    <row r="7" spans="2:7" ht="17.25" thickBot="1" x14ac:dyDescent="0.3">
      <c r="B7" s="63" t="s">
        <v>49</v>
      </c>
      <c r="C7" s="64" t="s">
        <v>212</v>
      </c>
      <c r="D7" s="193" t="s">
        <v>213</v>
      </c>
      <c r="E7" s="193"/>
      <c r="F7" s="193"/>
      <c r="G7" s="63" t="s">
        <v>1</v>
      </c>
    </row>
    <row r="8" spans="2:7" ht="15.75" thickBot="1" x14ac:dyDescent="0.25">
      <c r="B8" s="65" t="str">
        <f>Dokumentationshilfe!A5</f>
        <v>PCT Plus</v>
      </c>
      <c r="C8" s="66">
        <f>Dokumentationshilfe!J11</f>
        <v>1.45</v>
      </c>
      <c r="D8" s="180" t="str">
        <f>CONCATENATE(Dokumentationshilfe!D11," - ",Dokumentationshilfe!P11)</f>
        <v>1.06 - 1.84</v>
      </c>
      <c r="E8" s="180"/>
      <c r="F8" s="180"/>
      <c r="G8" s="65" t="str">
        <f>Dokumentationshilfe!O7</f>
        <v>ng/ml</v>
      </c>
    </row>
    <row r="9" spans="2:7" ht="15.75" thickBot="1" x14ac:dyDescent="0.25">
      <c r="B9" s="65" t="str">
        <f>Dokumentationshilfe!S5</f>
        <v>PCT Plus</v>
      </c>
      <c r="C9" s="66">
        <f>Dokumentationshilfe!AB11</f>
        <v>11.5</v>
      </c>
      <c r="D9" s="180" t="str">
        <f>CONCATENATE(Dokumentationshilfe!V11," - ",Dokumentationshilfe!AH11)</f>
        <v>8.4 - 14.6</v>
      </c>
      <c r="E9" s="180"/>
      <c r="F9" s="180"/>
      <c r="G9" s="65" t="str">
        <f>Dokumentationshilfe!AG7</f>
        <v>ng/ml</v>
      </c>
    </row>
    <row r="10" spans="2:7" ht="15.75" thickBot="1" x14ac:dyDescent="0.25">
      <c r="B10" s="65" t="str">
        <f>Dokumentationshilfe!AK5</f>
        <v>Test</v>
      </c>
      <c r="C10" s="66" t="str">
        <f>Dokumentationshilfe!AT11</f>
        <v/>
      </c>
      <c r="D10" s="180" t="str">
        <f>CONCATENATE(Dokumentationshilfe!AN11," - ",Dokumentationshilfe!AZ11)</f>
        <v xml:space="preserve"> - </v>
      </c>
      <c r="E10" s="180"/>
      <c r="F10" s="180"/>
      <c r="G10" s="65" t="str">
        <f>Dokumentationshilfe!AY7</f>
        <v>Einheit</v>
      </c>
    </row>
    <row r="11" spans="2:7" ht="15" x14ac:dyDescent="0.2">
      <c r="B11" s="67"/>
      <c r="C11" s="68"/>
      <c r="D11" s="181"/>
      <c r="E11" s="181"/>
      <c r="F11" s="181"/>
      <c r="G11" s="67"/>
    </row>
    <row r="12" spans="2:7" ht="15" x14ac:dyDescent="0.2">
      <c r="B12" s="69"/>
      <c r="C12" s="70"/>
      <c r="D12" s="179"/>
      <c r="E12" s="179"/>
      <c r="F12" s="179"/>
      <c r="G12" s="69"/>
    </row>
    <row r="13" spans="2:7" ht="15" x14ac:dyDescent="0.2">
      <c r="B13" s="69"/>
      <c r="C13" s="70"/>
      <c r="D13" s="179"/>
      <c r="E13" s="179"/>
      <c r="F13" s="179"/>
      <c r="G13" s="69"/>
    </row>
    <row r="14" spans="2:7" ht="15" x14ac:dyDescent="0.2">
      <c r="B14" s="69"/>
      <c r="C14" s="70"/>
      <c r="D14" s="179"/>
      <c r="E14" s="179"/>
      <c r="F14" s="179"/>
      <c r="G14" s="69"/>
    </row>
    <row r="15" spans="2:7" ht="15" x14ac:dyDescent="0.2">
      <c r="B15" s="69"/>
      <c r="C15" s="70"/>
      <c r="D15" s="179"/>
      <c r="E15" s="179"/>
      <c r="F15" s="179"/>
      <c r="G15" s="69"/>
    </row>
    <row r="16" spans="2:7" ht="15" x14ac:dyDescent="0.2">
      <c r="B16" s="69"/>
      <c r="C16" s="70"/>
      <c r="D16" s="179"/>
      <c r="E16" s="179"/>
      <c r="F16" s="179"/>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4" t="s">
        <v>255</v>
      </c>
      <c r="C2" s="195"/>
      <c r="D2" s="195"/>
      <c r="E2" s="195"/>
      <c r="F2" s="195"/>
      <c r="G2" s="196"/>
      <c r="I2" s="194" t="s">
        <v>240</v>
      </c>
      <c r="J2" s="195"/>
      <c r="K2" s="195"/>
      <c r="L2" s="195"/>
      <c r="M2" s="196"/>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7" t="s">
        <v>246</v>
      </c>
      <c r="J4" s="198"/>
      <c r="K4" s="198"/>
      <c r="L4" s="198"/>
      <c r="M4" s="199"/>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PCT Plus</v>
      </c>
      <c r="J6" s="80"/>
      <c r="K6" s="80"/>
      <c r="L6" s="103">
        <f>Dokumentationshilfe!J11</f>
        <v>1.45</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4" t="str">
        <f>IF(OR(F5="VK manuell eingeben",F5="Parameter eingeben"),"",IF(OR(F5=0,F5=""),"",IF(AND(E5="",F5&lt;&gt;"",F5&lt;&gt;0),_xlfn.CONCAT(Hilfstabelle!Q39,MAX(C5,D5)-F5,Hilfstabelle!Q40,MAX(C5,D5)+F5,Hilfstabelle!Q41),IF(E5&lt;F5,Hilfstabelle!Q43,IF(E5&gt;F5,Hilfstabelle!Q44,"")))))</f>
        <v/>
      </c>
      <c r="D7" s="204"/>
      <c r="E7" s="204"/>
      <c r="F7" s="204"/>
      <c r="G7" s="205"/>
      <c r="I7" s="116" t="str">
        <f>Dokumentationshilfe!S5</f>
        <v>PCT Plus</v>
      </c>
      <c r="J7" s="80"/>
      <c r="K7" s="80"/>
      <c r="L7" s="103">
        <f>Dokumentationshilfe!AB11</f>
        <v>11.5</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6"/>
      <c r="D8" s="206"/>
      <c r="E8" s="206"/>
      <c r="F8" s="206"/>
      <c r="G8" s="207"/>
      <c r="I8" s="117" t="str">
        <f>Dokumentationshilfe!AK5</f>
        <v>Test</v>
      </c>
      <c r="J8" s="81"/>
      <c r="K8" s="81"/>
      <c r="L8" s="105" t="str">
        <f>Dokumentationshilfe!AT11</f>
        <v/>
      </c>
      <c r="M8" s="106" t="str">
        <f t="shared" si="0"/>
        <v>Analysesystem wählen</v>
      </c>
    </row>
    <row r="9" spans="2:13" ht="16.5" customHeight="1" thickTop="1" thickBot="1" x14ac:dyDescent="0.25">
      <c r="B9" s="98"/>
      <c r="C9" s="208"/>
      <c r="D9" s="208"/>
      <c r="E9" s="208"/>
      <c r="F9" s="208"/>
      <c r="G9" s="209"/>
    </row>
    <row r="10" spans="2:13" ht="16.5" customHeight="1" thickTop="1" x14ac:dyDescent="0.2"/>
    <row r="11" spans="2:13" ht="16.5" customHeight="1" thickBot="1" x14ac:dyDescent="0.25"/>
    <row r="12" spans="2:13" ht="16.5" customHeight="1" thickTop="1" thickBot="1" x14ac:dyDescent="0.3">
      <c r="B12" s="210" t="s">
        <v>224</v>
      </c>
      <c r="C12" s="211"/>
      <c r="D12" s="211"/>
      <c r="E12" s="211"/>
      <c r="F12" s="211"/>
      <c r="G12" s="212"/>
    </row>
    <row r="13" spans="2:13" ht="16.5" customHeight="1" thickBot="1" x14ac:dyDescent="0.25">
      <c r="B13" s="94"/>
      <c r="C13" s="95"/>
      <c r="D13" s="95"/>
      <c r="E13" s="95"/>
      <c r="F13" s="95"/>
      <c r="G13" s="96"/>
    </row>
    <row r="14" spans="2:13" ht="16.5" customHeight="1" x14ac:dyDescent="0.2">
      <c r="B14" s="99" t="s">
        <v>236</v>
      </c>
      <c r="C14" s="213" t="s">
        <v>238</v>
      </c>
      <c r="D14" s="213"/>
      <c r="E14" s="100" t="s">
        <v>247</v>
      </c>
      <c r="F14" s="101" t="s">
        <v>237</v>
      </c>
      <c r="G14" s="102"/>
    </row>
    <row r="15" spans="2:13" ht="16.5" customHeight="1" thickBot="1" x14ac:dyDescent="0.25">
      <c r="B15" s="77"/>
      <c r="C15" s="214"/>
      <c r="D15" s="214"/>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4" t="s">
        <v>256</v>
      </c>
      <c r="C18" s="195"/>
      <c r="D18" s="195"/>
      <c r="E18" s="195"/>
      <c r="F18" s="195"/>
      <c r="G18" s="196"/>
    </row>
    <row r="19" spans="2:7" ht="16.5" customHeight="1" thickBot="1" x14ac:dyDescent="0.25">
      <c r="B19" s="84"/>
      <c r="C19" s="85"/>
      <c r="D19" s="85"/>
      <c r="E19" s="85"/>
      <c r="F19" s="85"/>
      <c r="G19" s="86"/>
    </row>
    <row r="20" spans="2:7" ht="16.5" customHeight="1" x14ac:dyDescent="0.2">
      <c r="B20" s="215" t="s">
        <v>257</v>
      </c>
      <c r="C20" s="216"/>
      <c r="D20" s="217" t="str">
        <f>CONCATENATE("Mittelwert der Messwerte von ",C21," (MW):")</f>
        <v>Mittelwert der Messwerte von Auswahl (MW):</v>
      </c>
      <c r="E20" s="218"/>
      <c r="F20" s="218"/>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4"/>
      <c r="C25" s="95"/>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2" t="str">
        <f>CONCATENATE("Anzahl Messungen des Parameter ",C21,":")</f>
        <v>Anzahl Messungen des Parameter Auswahl:</v>
      </c>
      <c r="E26" s="203"/>
      <c r="F26" s="203"/>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9" t="s">
        <v>48</v>
      </c>
      <c r="C3" s="219"/>
      <c r="D3" s="219"/>
      <c r="E3" s="219"/>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PCT Plus</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PCT Plus</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0" t="s">
        <v>206</v>
      </c>
      <c r="R28" s="220"/>
      <c r="S28" s="220"/>
      <c r="T28" s="220"/>
      <c r="U28" s="220"/>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0"/>
      <c r="R29" s="220"/>
      <c r="S29" s="220"/>
      <c r="T29" s="220"/>
      <c r="U29" s="220"/>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0"/>
      <c r="R30" s="220"/>
      <c r="S30" s="220"/>
      <c r="T30" s="220"/>
      <c r="U30" s="220"/>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0"/>
      <c r="R31" s="220"/>
      <c r="S31" s="220"/>
      <c r="T31" s="220"/>
      <c r="U31" s="220"/>
      <c r="V31" s="62"/>
      <c r="W31" s="62"/>
      <c r="AB31" t="s">
        <v>60</v>
      </c>
      <c r="AC31" t="s">
        <v>96</v>
      </c>
      <c r="AD31">
        <v>1000000</v>
      </c>
    </row>
    <row r="32" spans="3:30" ht="13.5" thickBot="1" x14ac:dyDescent="0.25">
      <c r="Q32" s="220"/>
      <c r="R32" s="220"/>
      <c r="S32" s="220"/>
      <c r="T32" s="220"/>
      <c r="U32" s="220"/>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0"/>
      <c r="R33" s="220"/>
      <c r="S33" s="220"/>
      <c r="T33" s="220"/>
      <c r="U33" s="220"/>
      <c r="V33" s="62"/>
      <c r="W33" s="62"/>
    </row>
    <row r="34" spans="3:30" x14ac:dyDescent="0.2">
      <c r="C34" s="4"/>
      <c r="L34" s="7"/>
      <c r="Q34" s="220"/>
      <c r="R34" s="220"/>
      <c r="S34" s="220"/>
      <c r="T34" s="220"/>
      <c r="U34" s="220"/>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0"/>
      <c r="R35" s="220"/>
      <c r="S35" s="220"/>
      <c r="T35" s="220"/>
      <c r="U35" s="220"/>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2024-09-09T15:14:11Z</cp:lastPrinted>
  <dcterms:created xsi:type="dcterms:W3CDTF">2005-09-09T12:29:27Z</dcterms:created>
  <dcterms:modified xsi:type="dcterms:W3CDTF">2025-04-09T06:02:02Z</dcterms:modified>
</cp:coreProperties>
</file>