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Hämatologie\Myt-3D\Zielwerte\B0526N\Mythic\Zielwerte\"/>
    </mc:Choice>
  </mc:AlternateContent>
  <xr:revisionPtr revIDLastSave="0" documentId="13_ncr:1_{1E42F67F-2246-4DDF-A474-13D52894F2DB}" xr6:coauthVersionLast="47" xr6:coauthVersionMax="47" xr10:uidLastSave="{00000000-0000-0000-0000-000000000000}"/>
  <bookViews>
    <workbookView xWindow="-12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Dokumentationshilfe!$A$1:$BD$73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 i="4" l="1"/>
  <c r="F12" i="4"/>
  <c r="F11" i="4"/>
  <c r="F10" i="4"/>
  <c r="F9" i="4"/>
  <c r="F8" i="4"/>
  <c r="H5" i="4"/>
  <c r="B5" i="4"/>
  <c r="D25" i="5" l="1"/>
  <c r="G20" i="5" l="1"/>
  <c r="D24" i="5"/>
  <c r="G26" i="5"/>
  <c r="D26" i="5"/>
  <c r="G23" i="5"/>
  <c r="G25" i="5" s="1"/>
  <c r="G22" i="5"/>
  <c r="G21" i="5"/>
  <c r="M11" i="5"/>
  <c r="M10" i="5"/>
  <c r="M9" i="5"/>
  <c r="I11" i="5"/>
  <c r="I10" i="5"/>
  <c r="I9" i="5"/>
  <c r="X11" i="2"/>
  <c r="X10" i="2"/>
  <c r="X9" i="2"/>
  <c r="X8" i="2"/>
  <c r="X7" i="2"/>
  <c r="X6" i="2"/>
  <c r="F15" i="5" a="1"/>
  <c r="F15" i="5" s="1"/>
  <c r="I8" i="5"/>
  <c r="I7" i="5"/>
  <c r="I6" i="5"/>
  <c r="D23" i="5"/>
  <c r="D22" i="5"/>
  <c r="D21" i="5"/>
  <c r="D20" i="5"/>
  <c r="G15" i="5"/>
  <c r="M8" i="5"/>
  <c r="M7" i="5"/>
  <c r="M6" i="5"/>
  <c r="E5" i="5"/>
  <c r="F5" i="5" s="1"/>
  <c r="C7" i="5" s="1"/>
  <c r="G24" i="5" l="1"/>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5" i="2"/>
  <c r="E156" i="2"/>
  <c r="E157" i="2"/>
  <c r="E158" i="2"/>
  <c r="E160" i="2"/>
  <c r="E161" i="2"/>
  <c r="E162" i="2"/>
  <c r="E163" i="2"/>
  <c r="E164" i="2"/>
  <c r="E165" i="2"/>
  <c r="E166" i="2"/>
  <c r="E168" i="2"/>
  <c r="E169" i="2"/>
  <c r="E170" i="2"/>
  <c r="AB11" i="1" a="1"/>
  <c r="AB11" i="1" s="1"/>
  <c r="A4" i="1"/>
  <c r="AK48" i="1"/>
  <c r="AT46" i="1"/>
  <c r="AY45" i="1" a="1"/>
  <c r="AY45" i="1" s="1"/>
  <c r="AN45" i="1" s="1"/>
  <c r="AK45" i="1"/>
  <c r="S48" i="1"/>
  <c r="AB46" i="1"/>
  <c r="AG45" i="1" a="1"/>
  <c r="AG45" i="1" s="1"/>
  <c r="V45" i="1" s="1"/>
  <c r="S45" i="1"/>
  <c r="AB47" i="1" a="1"/>
  <c r="AB47" i="1" s="1"/>
  <c r="AF41" i="1"/>
  <c r="A48" i="1"/>
  <c r="J46" i="1"/>
  <c r="O45" i="1" a="1"/>
  <c r="O45" i="1" s="1"/>
  <c r="D45" i="1" s="1"/>
  <c r="A45" i="1"/>
  <c r="O43" i="1"/>
  <c r="J47" i="1" a="1"/>
  <c r="J47" i="1" s="1"/>
  <c r="N41" i="1"/>
  <c r="AK12" i="1"/>
  <c r="AT10" i="1"/>
  <c r="AY9" i="1" a="1"/>
  <c r="AY9" i="1" s="1"/>
  <c r="AN9" i="1" s="1"/>
  <c r="AK9" i="1"/>
  <c r="AY7" i="1"/>
  <c r="AT11" i="1" a="1"/>
  <c r="AT11" i="1" s="1"/>
  <c r="S12" i="1"/>
  <c r="AB10" i="1"/>
  <c r="AG9" i="1" a="1"/>
  <c r="AG9" i="1" s="1"/>
  <c r="V9" i="1" s="1"/>
  <c r="S9" i="1"/>
  <c r="A9" i="1"/>
  <c r="O9" i="1" a="1"/>
  <c r="O9" i="1" s="1"/>
  <c r="D9" i="1" s="1"/>
  <c r="AZ11" i="1" l="1"/>
  <c r="I10" i="4" s="1"/>
  <c r="L9" i="5"/>
  <c r="L10" i="5"/>
  <c r="L11" i="5"/>
  <c r="L7" i="5"/>
  <c r="L8" i="5"/>
  <c r="B46" i="1"/>
  <c r="T46" i="1"/>
  <c r="AL46" i="1"/>
  <c r="AL10" i="1"/>
  <c r="T10" i="1"/>
  <c r="H47" i="1"/>
  <c r="E11" i="4" s="1"/>
  <c r="J11" i="1" a="1"/>
  <c r="J11" i="1" s="1"/>
  <c r="D7" i="1"/>
  <c r="D47" i="1"/>
  <c r="C11" i="4" s="1"/>
  <c r="P47" i="1"/>
  <c r="I11" i="4" s="1"/>
  <c r="E843" i="2"/>
  <c r="AZ47" i="1"/>
  <c r="AV47" i="1"/>
  <c r="AP47" i="1"/>
  <c r="AX47" i="1"/>
  <c r="AR47" i="1"/>
  <c r="AN47" i="1"/>
  <c r="AH47" i="1"/>
  <c r="I12" i="4" s="1"/>
  <c r="AD47" i="1"/>
  <c r="G12" i="4" s="1"/>
  <c r="AF47" i="1"/>
  <c r="H12" i="4" s="1"/>
  <c r="Z47" i="1"/>
  <c r="E12" i="4" s="1"/>
  <c r="V47" i="1"/>
  <c r="X47" i="1"/>
  <c r="D12" i="4" s="1"/>
  <c r="N47" i="1"/>
  <c r="H11" i="4" s="1"/>
  <c r="F47" i="1"/>
  <c r="D11" i="4" s="1"/>
  <c r="L47" i="1"/>
  <c r="G11" i="4" s="1"/>
  <c r="AV11" i="1"/>
  <c r="G10" i="4" s="1"/>
  <c r="AP11" i="1"/>
  <c r="D10" i="4" s="1"/>
  <c r="AX11" i="1"/>
  <c r="H10" i="4" s="1"/>
  <c r="AR11" i="1"/>
  <c r="E10" i="4" s="1"/>
  <c r="AN11" i="1"/>
  <c r="AH11" i="1"/>
  <c r="I9" i="4" s="1"/>
  <c r="AD11" i="1"/>
  <c r="G9" i="4" s="1"/>
  <c r="X11" i="1"/>
  <c r="D9" i="4" s="1"/>
  <c r="AF11" i="1"/>
  <c r="H9" i="4" s="1"/>
  <c r="Z11" i="1"/>
  <c r="E9" i="4" s="1"/>
  <c r="V11" i="1"/>
  <c r="C9" i="4" s="1"/>
  <c r="AN43" i="1"/>
  <c r="V43" i="1"/>
  <c r="D43" i="1"/>
  <c r="AN7" i="1"/>
  <c r="V7" i="1"/>
  <c r="B10" i="1"/>
  <c r="C10" i="4" l="1"/>
  <c r="E73" i="2"/>
  <c r="E120" i="2"/>
  <c r="C12" i="4"/>
  <c r="E147" i="2"/>
  <c r="L6" i="5"/>
  <c r="E87" i="2"/>
  <c r="E119" i="2"/>
  <c r="E48" i="2"/>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H8" i="4" s="1"/>
  <c r="F11" i="1"/>
  <c r="D8" i="4" s="1"/>
  <c r="L11" i="1"/>
  <c r="G8" i="4" s="1"/>
  <c r="H11" i="1"/>
  <c r="E8" i="4" s="1"/>
  <c r="P11" i="1"/>
  <c r="I8" i="4" s="1"/>
  <c r="D11" i="1"/>
  <c r="C8" i="4" s="1"/>
  <c r="AV44" i="1"/>
  <c r="E153" i="2" s="1"/>
  <c r="AD44" i="1"/>
  <c r="L44" i="1"/>
  <c r="AV8" i="1"/>
  <c r="AD8" i="1"/>
  <c r="L8" i="1"/>
  <c r="A12" i="1"/>
  <c r="J10" i="1"/>
  <c r="E159" i="2" l="1"/>
  <c r="E152" i="2"/>
  <c r="E7" i="2"/>
  <c r="E17" i="2"/>
  <c r="E18" i="2"/>
  <c r="E15" i="2"/>
  <c r="E16" i="2"/>
  <c r="E13" i="2"/>
  <c r="E14" i="2"/>
  <c r="E8" i="2"/>
  <c r="E10" i="2"/>
  <c r="E12" i="2"/>
  <c r="E9" i="2"/>
  <c r="E11" i="2"/>
  <c r="E171" i="2"/>
  <c r="E167" i="2"/>
  <c r="E154" i="2"/>
  <c r="AY44" i="1"/>
  <c r="AN44" i="1"/>
  <c r="V44" i="1"/>
  <c r="O44" i="1"/>
  <c r="D44" i="1"/>
  <c r="AY8" i="1"/>
  <c r="AN8" i="1"/>
  <c r="V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<sst xmlns="http://schemas.openxmlformats.org/spreadsheetml/2006/main" count="1067" uniqueCount="269">
  <si>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</si>
  <si>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</si>
  <si>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</si>
  <si>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</si>
  <si>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</si>
  <si>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</si>
  <si>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</si>
  <si>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</si>
  <si>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</si>
  <si>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</si>
  <si>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</si>
  <si>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</si>
  <si>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</si>
  <si>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</si>
  <si>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</si>
  <si>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</si>
  <si>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</si>
  <si>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</si>
  <si>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</si>
  <si>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</si>
  <si>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</si>
  <si>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</si>
  <si>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</si>
  <si>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</si>
  <si>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</si>
  <si>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</si>
  <si>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</si>
  <si>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</si>
  <si>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</si>
  <si>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</si>
  <si>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</si>
  <si>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</si>
  <si>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</si>
  <si>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</si>
  <si>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</si>
  <si>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</si>
  <si>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</si>
  <si>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</si>
  <si>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</si>
  <si>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</si>
  <si>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</si>
  <si>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</si>
  <si>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</si>
  <si>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</si>
  <si>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</si>
  <si>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</si>
  <si>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</si>
  <si>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</si>
  <si>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</si>
  <si>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</si>
  <si>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</si>
  <si>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</si>
  <si>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</si>
  <si>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</si>
  <si>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</si>
  <si>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</si>
  <si>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</si>
  <si>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</si>
  <si>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</si>
  <si>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</si>
  <si>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</si>
  <si>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</si>
  <si>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</si>
  <si>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</si>
  <si>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</si>
  <si>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</si>
  <si>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</si>
  <si>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</si>
  <si>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</si>
  <si>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</si>
  <si>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</si>
  <si>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</si>
  <si>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</si>
  <si>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</si>
  <si>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</si>
  <si>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</si>
  <si>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</si>
  <si>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</si>
  <si>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</si>
  <si>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</si>
  <si>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</si>
  <si>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</si>
  <si>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</si>
  <si>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</si>
  <si>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</si>
  <si>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</si>
  <si>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</si>
  <si>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</si>
  <si>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</si>
  <si>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</si>
  <si>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</si>
  <si>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</si>
  <si>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</si>
  <si>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</si>
  <si>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</si>
  <si>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</si>
  <si>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</si>
  <si>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</si>
  <si>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</si>
  <si>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</si>
  <si>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</si>
  <si>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</si>
  <si>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</si>
  <si>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</si>
  <si>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</si>
  <si>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</si>
  <si>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</si>
  <si>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</si>
  <si>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</si>
  <si>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</si>
  <si>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</si>
  <si>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</si>
  <si>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</si>
  <si>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</si>
  <si>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</si>
  <si>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</si>
  <si>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</si>
  <si>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</si>
  <si>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</si>
  <si>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</si>
  <si>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</si>
  <si>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</si>
  <si>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</si>
  <si>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</si>
  <si>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</si>
  <si>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</si>
  <si>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</si>
  <si>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</si>
  <si>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</si>
  <si>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</si>
  <si>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</si>
  <si>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</si>
  <si>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</si>
  <si>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</si>
  <si>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</si>
  <si>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</si>
  <si>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</si>
  <si>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</si>
  <si>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</si>
  <si>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</si>
  <si>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</si>
  <si>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</si>
  <si>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</si>
  <si>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</si>
  <si>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</si>
  <si>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</si>
  <si>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</si>
  <si>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</si>
  <si>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</si>
  <si>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</si>
  <si>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</si>
  <si>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</si>
  <si>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</si>
  <si>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</si>
  <si>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</si>
  <si>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</si>
  <si>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</si>
  <si>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</si>
  <si>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</si>
  <si>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</si>
  <si>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</si>
  <si>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</si>
  <si>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</si>
  <si>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</si>
  <si>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</si>
  <si>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</si>
  <si>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</si>
  <si>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</si>
  <si>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</si>
  <si>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</si>
  <si>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</si>
  <si>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</si>
  <si>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</si>
  <si>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</si>
  <si>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</si>
  <si>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</si>
  <si>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</si>
  <si>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</si>
  <si>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</si>
  <si>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</si>
  <si>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</si>
  <si>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</si>
  <si>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</si>
  <si>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</si>
  <si>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</si>
  <si>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</si>
  <si>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</si>
  <si>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</si>
  <si>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</si>
  <si>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</si>
  <si>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</si>
  <si>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</si>
  <si>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</si>
  <si>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</si>
  <si>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</si>
  <si>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</si>
  <si>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</si>
  <si>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</si>
  <si>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</si>
  <si>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</si>
  <si>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</si>
  <si>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</si>
  <si>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</si>
  <si>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</si>
  <si>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</si>
  <si>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</si>
  <si>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</si>
  <si>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</si>
  <si>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</si>
  <si>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</si>
  <si>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</si>
  <si>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</si>
  <si>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</si>
  <si>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</si>
  <si>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</si>
  <si>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</si>
  <si>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</si>
  <si>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</si>
  <si>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</si>
  <si>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</si>
  <si>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</si>
  <si>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</si>
  <si>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</si>
  <si>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</si>
  <si>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</si>
  <si>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</si>
  <si>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</si>
  <si>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</si>
  <si>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</si>
  <si>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</si>
  <si>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</si>
  <si>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</si>
  <si>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</si>
  <si>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</si>
  <si>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</si>
  <si>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</si>
  <si>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</si>
  <si>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</si>
  <si>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</si>
  <si>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</si>
  <si>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</si>
  <si>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</si>
  <si>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</si>
  <si>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</si>
  <si>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</si>
  <si>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</si>
  <si>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</si>
  <si>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</si>
  <si>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</si>
  <si>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</si>
  <si>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</si>
  <si>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</si>
  <si>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</si>
  <si>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</si>
  <si>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</si>
  <si>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</si>
  <si>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</si>
  <si>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AMYL</t>
  </si>
  <si>
    <t>Bemerkungen:</t>
  </si>
  <si>
    <t>Myt-3D</t>
  </si>
  <si>
    <r>
      <t>x10</t>
    </r>
    <r>
      <rPr>
        <b/>
        <vertAlign val="superscript"/>
        <sz val="9"/>
        <rFont val="Arial"/>
        <family val="2"/>
      </rPr>
      <t>3</t>
    </r>
    <r>
      <rPr>
        <b/>
        <sz val="9"/>
        <rFont val="Arial"/>
        <family val="2"/>
      </rPr>
      <t>/µl</t>
    </r>
  </si>
  <si>
    <r>
      <t>x10</t>
    </r>
    <r>
      <rPr>
        <b/>
        <vertAlign val="superscript"/>
        <sz val="9"/>
        <rFont val="Arial"/>
        <family val="2"/>
      </rPr>
      <t>6</t>
    </r>
    <r>
      <rPr>
        <b/>
        <sz val="9"/>
        <rFont val="Arial"/>
        <family val="2"/>
      </rPr>
      <t>/µl</t>
    </r>
  </si>
  <si>
    <t>Verfall:</t>
  </si>
  <si>
    <t>Test</t>
  </si>
  <si>
    <t>MW</t>
  </si>
  <si>
    <t>Toleranz</t>
  </si>
  <si>
    <t>Lot</t>
  </si>
  <si>
    <t>Mythic</t>
  </si>
  <si>
    <t>B0526N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</si>
</sst>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3"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
      <b/>
      <vertAlign val="superscript"/>
      <sz val="9"/>
      <name val="Arial"/>
      <family val="2"/>
    </font>
    <font>
      <sz val="10"/>
      <name val="Arial"/>
    </font>
  </fonts>
  <fills count="12">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7171"/>
        <bgColor indexed="64"/>
      </patternFill>
    </fill>
    <fill>
      <patternFill patternType="solid">
        <fgColor rgb="FFFFFF61"/>
        <bgColor indexed="64"/>
      </patternFill>
    </fill>
    <fill>
      <patternFill patternType="solid">
        <fgColor rgb="FF99FF7D"/>
        <bgColor indexed="64"/>
      </patternFill>
    </fill>
  </fills>
  <borders count="9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medium">
        <color indexed="64"/>
      </right>
      <top style="medium">
        <color indexed="64"/>
      </top>
      <bottom/>
      <diagonal/>
    </border>
  </borders>
  <cellStyleXfs count="5">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2" fillId="0" borderId="0" applyFont="0" applyFill="0" applyBorder="0" applyAlignment="0" applyProtection="0"/>
  </cellStyleXfs>
  <cellXfs count="254">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horizontal="center" vertical="center"/>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5" fillId="0" borderId="37" xfId="0" applyFont="1" applyBorder="1" applyAlignment="1">
      <alignment horizontal="center" vertical="center"/>
    </xf>
    <xf numFmtId="0" fontId="15"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9"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7" fillId="0" borderId="49" xfId="2" applyFont="1" applyBorder="1" applyAlignment="1" applyProtection="1">
      <alignment horizontal="center" vertical="center"/>
      <protection locked="0"/>
    </xf>
    <xf numFmtId="0" fontId="27" fillId="0" borderId="50" xfId="2" applyFont="1" applyBorder="1" applyAlignment="1" applyProtection="1">
      <alignment horizontal="center" vertical="center"/>
      <protection locked="0"/>
    </xf>
    <xf numFmtId="0" fontId="27"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7" fillId="0" borderId="58" xfId="2" applyFont="1" applyBorder="1" applyAlignment="1" applyProtection="1">
      <alignment horizontal="center"/>
      <protection locked="0"/>
    </xf>
    <xf numFmtId="0" fontId="27" fillId="0" borderId="59" xfId="2" applyFont="1" applyBorder="1" applyProtection="1">
      <protection locked="0"/>
    </xf>
    <xf numFmtId="0" fontId="27" fillId="0" borderId="59" xfId="2" applyFont="1" applyBorder="1" applyAlignment="1" applyProtection="1">
      <alignment horizontal="center"/>
      <protection locked="0"/>
    </xf>
    <xf numFmtId="0" fontId="27"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7"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27" fillId="0" borderId="49" xfId="2" applyFont="1" applyBorder="1" applyAlignment="1" applyProtection="1">
      <alignment horizontal="center"/>
      <protection locked="0"/>
    </xf>
    <xf numFmtId="0" fontId="27" fillId="0" borderId="50" xfId="2" applyFont="1" applyBorder="1" applyAlignment="1" applyProtection="1">
      <alignment horizontal="center"/>
      <protection locked="0"/>
    </xf>
    <xf numFmtId="0" fontId="27" fillId="0" borderId="77" xfId="2" applyFont="1" applyBorder="1" applyAlignment="1" applyProtection="1">
      <alignment horizontal="right"/>
      <protection locked="0"/>
    </xf>
    <xf numFmtId="0" fontId="13" fillId="0" borderId="78" xfId="2" applyFont="1" applyBorder="1" applyProtection="1">
      <protection locked="0"/>
    </xf>
    <xf numFmtId="0" fontId="1" fillId="7" borderId="68" xfId="2" applyFill="1" applyBorder="1" applyAlignment="1" applyProtection="1">
      <alignment horizontal="center" vertical="center"/>
      <protection locked="0"/>
    </xf>
    <xf numFmtId="0" fontId="1" fillId="0" borderId="80" xfId="2" applyBorder="1" applyAlignment="1">
      <alignment vertical="center"/>
    </xf>
    <xf numFmtId="0" fontId="1" fillId="8" borderId="51" xfId="2" quotePrefix="1" applyFill="1" applyBorder="1" applyAlignment="1">
      <alignment horizontal="center"/>
    </xf>
    <xf numFmtId="0" fontId="1" fillId="0" borderId="84" xfId="2" applyBorder="1" applyProtection="1">
      <protection locked="0"/>
    </xf>
    <xf numFmtId="0" fontId="26"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0" xfId="2" applyFill="1" applyBorder="1" applyAlignment="1">
      <alignment horizontal="center"/>
    </xf>
    <xf numFmtId="10" fontId="0" fillId="0" borderId="0" xfId="0" applyNumberFormat="1"/>
    <xf numFmtId="0" fontId="0" fillId="0" borderId="0" xfId="0" applyAlignment="1">
      <alignment wrapText="1"/>
    </xf>
    <xf numFmtId="165" fontId="0" fillId="0" borderId="79" xfId="3" applyNumberFormat="1" applyFont="1" applyBorder="1" applyAlignment="1" applyProtection="1">
      <alignment vertical="center"/>
    </xf>
    <xf numFmtId="0" fontId="1" fillId="0" borderId="87" xfId="2" applyBorder="1" applyAlignment="1">
      <alignment horizontal="center" vertical="center" shrinkToFit="1"/>
    </xf>
    <xf numFmtId="0" fontId="1" fillId="7" borderId="88" xfId="2" applyFill="1" applyBorder="1" applyAlignment="1" applyProtection="1">
      <alignment horizontal="center" vertical="center"/>
      <protection locked="0"/>
    </xf>
    <xf numFmtId="0" fontId="1" fillId="0" borderId="88" xfId="2" applyBorder="1" applyAlignment="1">
      <alignment horizontal="center" vertical="center"/>
    </xf>
    <xf numFmtId="0" fontId="1" fillId="0" borderId="89" xfId="2" applyBorder="1" applyAlignment="1">
      <alignment horizontal="center"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23" fillId="2" borderId="27" xfId="0" applyFont="1" applyFill="1" applyBorder="1" applyAlignment="1">
      <alignment horizontal="left" vertical="center"/>
    </xf>
    <xf numFmtId="0" fontId="23" fillId="2" borderId="29" xfId="0" applyFont="1" applyFill="1" applyBorder="1" applyAlignment="1">
      <alignment horizontal="left" vertical="center"/>
    </xf>
    <xf numFmtId="0" fontId="23" fillId="2" borderId="0" xfId="0" applyFont="1" applyFill="1" applyAlignment="1">
      <alignment horizontal="left" vertical="center"/>
    </xf>
    <xf numFmtId="0" fontId="0" fillId="2" borderId="28" xfId="0" applyFill="1" applyBorder="1"/>
    <xf numFmtId="0" fontId="0" fillId="2" borderId="30" xfId="0" applyFill="1" applyBorder="1"/>
    <xf numFmtId="0" fontId="0" fillId="2" borderId="33" xfId="0" applyFill="1" applyBorder="1"/>
    <xf numFmtId="0" fontId="7" fillId="0" borderId="90" xfId="0" applyFont="1" applyBorder="1" applyAlignment="1" applyProtection="1">
      <alignment horizontal="left" vertical="center"/>
      <protection hidden="1"/>
    </xf>
    <xf numFmtId="0" fontId="25" fillId="9" borderId="90" xfId="0" applyFont="1" applyFill="1" applyBorder="1" applyAlignment="1" applyProtection="1">
      <alignment horizontal="center" vertical="center"/>
      <protection hidden="1"/>
    </xf>
    <xf numFmtId="0" fontId="25" fillId="10" borderId="90" xfId="0" applyFont="1" applyFill="1" applyBorder="1" applyAlignment="1" applyProtection="1">
      <alignment horizontal="center" vertical="center"/>
      <protection hidden="1"/>
    </xf>
    <xf numFmtId="0" fontId="25" fillId="11" borderId="90" xfId="0" applyFont="1" applyFill="1" applyBorder="1" applyAlignment="1" applyProtection="1">
      <alignment horizontal="center" vertical="center"/>
      <protection hidden="1"/>
    </xf>
    <xf numFmtId="0" fontId="7" fillId="0" borderId="90" xfId="0" applyFont="1" applyBorder="1" applyAlignment="1" applyProtection="1">
      <alignment horizontal="center" vertical="center"/>
      <protection hidden="1"/>
    </xf>
    <xf numFmtId="0" fontId="25" fillId="11" borderId="28" xfId="0" applyFont="1" applyFill="1" applyBorder="1" applyAlignment="1" applyProtection="1">
      <alignment horizontal="center" vertical="center"/>
      <protection hidden="1"/>
    </xf>
    <xf numFmtId="0" fontId="25" fillId="10" borderId="28" xfId="0" applyFont="1" applyFill="1" applyBorder="1" applyAlignment="1" applyProtection="1">
      <alignment horizontal="center" vertical="center"/>
      <protection hidden="1"/>
    </xf>
    <xf numFmtId="0" fontId="25" fillId="9" borderId="28" xfId="0" applyFont="1" applyFill="1" applyBorder="1" applyAlignment="1" applyProtection="1">
      <alignment horizontal="center" vertical="center"/>
      <protection hidden="1"/>
    </xf>
    <xf numFmtId="0" fontId="7" fillId="0" borderId="28" xfId="0" applyFont="1" applyBorder="1" applyAlignment="1" applyProtection="1">
      <alignment horizontal="center" vertical="center"/>
      <protection hidden="1"/>
    </xf>
    <xf numFmtId="0" fontId="25" fillId="0" borderId="42" xfId="0" applyFont="1" applyBorder="1" applyAlignment="1" applyProtection="1">
      <alignment horizontal="left" vertical="center"/>
      <protection hidden="1"/>
    </xf>
    <xf numFmtId="1" fontId="25" fillId="9" borderId="42" xfId="0" applyNumberFormat="1" applyFont="1" applyFill="1" applyBorder="1" applyAlignment="1" applyProtection="1">
      <alignment horizontal="center" vertical="center"/>
      <protection hidden="1"/>
    </xf>
    <xf numFmtId="1" fontId="25" fillId="10" borderId="42" xfId="4" applyNumberFormat="1" applyFont="1" applyFill="1" applyBorder="1" applyAlignment="1" applyProtection="1">
      <alignment horizontal="center" vertical="center"/>
      <protection hidden="1"/>
    </xf>
    <xf numFmtId="1" fontId="25" fillId="11" borderId="42" xfId="0" applyNumberFormat="1" applyFont="1" applyFill="1" applyBorder="1" applyAlignment="1" applyProtection="1">
      <alignment horizontal="center" vertical="center"/>
      <protection hidden="1"/>
    </xf>
    <xf numFmtId="1" fontId="7" fillId="0" borderId="42" xfId="0" applyNumberFormat="1" applyFont="1" applyBorder="1" applyAlignment="1" applyProtection="1">
      <alignment horizontal="center" vertical="center"/>
      <protection hidden="1"/>
    </xf>
    <xf numFmtId="1" fontId="25" fillId="10" borderId="42" xfId="0" applyNumberFormat="1" applyFont="1" applyFill="1" applyBorder="1" applyAlignment="1" applyProtection="1">
      <alignment horizontal="center" vertical="center"/>
      <protection hidden="1"/>
    </xf>
    <xf numFmtId="1" fontId="25" fillId="0" borderId="42" xfId="0" applyNumberFormat="1" applyFont="1" applyBorder="1" applyAlignment="1" applyProtection="1">
      <alignment horizontal="center" vertical="center"/>
      <protection hidden="1"/>
    </xf>
    <xf numFmtId="2" fontId="25" fillId="9" borderId="42" xfId="0" applyNumberFormat="1" applyFont="1" applyFill="1" applyBorder="1" applyAlignment="1" applyProtection="1">
      <alignment horizontal="center" vertical="center"/>
      <protection hidden="1"/>
    </xf>
    <xf numFmtId="2" fontId="25" fillId="10" borderId="42" xfId="4" applyNumberFormat="1" applyFont="1" applyFill="1" applyBorder="1" applyAlignment="1" applyProtection="1">
      <alignment horizontal="center" vertical="center"/>
      <protection hidden="1"/>
    </xf>
    <xf numFmtId="2" fontId="25" fillId="11" borderId="42" xfId="0" applyNumberFormat="1" applyFont="1" applyFill="1" applyBorder="1" applyAlignment="1" applyProtection="1">
      <alignment horizontal="center" vertical="center"/>
      <protection hidden="1"/>
    </xf>
    <xf numFmtId="2" fontId="7" fillId="0" borderId="42" xfId="0" applyNumberFormat="1" applyFont="1" applyBorder="1" applyAlignment="1" applyProtection="1">
      <alignment horizontal="center" vertical="center"/>
      <protection hidden="1"/>
    </xf>
    <xf numFmtId="2" fontId="25" fillId="10" borderId="42" xfId="0" applyNumberFormat="1" applyFont="1" applyFill="1" applyBorder="1" applyAlignment="1" applyProtection="1">
      <alignment horizontal="center" vertical="center"/>
      <protection hidden="1"/>
    </xf>
    <xf numFmtId="166" fontId="25" fillId="9" borderId="42" xfId="0" applyNumberFormat="1" applyFont="1" applyFill="1" applyBorder="1" applyAlignment="1" applyProtection="1">
      <alignment horizontal="center" vertical="center"/>
      <protection hidden="1"/>
    </xf>
    <xf numFmtId="166" fontId="25" fillId="10" borderId="42" xfId="4" applyNumberFormat="1" applyFont="1" applyFill="1" applyBorder="1" applyAlignment="1" applyProtection="1">
      <alignment horizontal="center" vertical="center"/>
      <protection hidden="1"/>
    </xf>
    <xf numFmtId="166" fontId="25" fillId="11" borderId="42" xfId="0" applyNumberFormat="1" applyFont="1" applyFill="1" applyBorder="1" applyAlignment="1" applyProtection="1">
      <alignment horizontal="center" vertical="center"/>
      <protection hidden="1"/>
    </xf>
    <xf numFmtId="166" fontId="7" fillId="0" borderId="42" xfId="0" applyNumberFormat="1" applyFont="1" applyBorder="1" applyAlignment="1" applyProtection="1">
      <alignment horizontal="center" vertical="center"/>
      <protection hidden="1"/>
    </xf>
    <xf numFmtId="166" fontId="25" fillId="10" borderId="42" xfId="0" applyNumberFormat="1" applyFont="1" applyFill="1" applyBorder="1" applyAlignment="1" applyProtection="1">
      <alignment horizontal="center" vertical="center"/>
      <protection hidden="1"/>
    </xf>
    <xf numFmtId="0" fontId="24" fillId="2" borderId="31" xfId="0" applyFont="1" applyFill="1" applyBorder="1" applyAlignment="1">
      <alignment horizontal="left" shrinkToFit="1"/>
    </xf>
    <xf numFmtId="166" fontId="25" fillId="0" borderId="42" xfId="0" applyNumberFormat="1" applyFont="1" applyBorder="1" applyAlignment="1" applyProtection="1">
      <alignment horizontal="center" vertical="center"/>
      <protection hidden="1"/>
    </xf>
    <xf numFmtId="2" fontId="25" fillId="0" borderId="42" xfId="0" applyNumberFormat="1" applyFont="1" applyBorder="1" applyAlignment="1" applyProtection="1">
      <alignment horizontal="center" vertical="center"/>
      <protection hidden="1"/>
    </xf>
    <xf numFmtId="0" fontId="24" fillId="2" borderId="32" xfId="0" applyFont="1" applyFill="1" applyBorder="1" applyAlignment="1">
      <alignment horizontal="left" vertical="center" shrinkToFit="1"/>
    </xf>
    <xf numFmtId="0" fontId="30" fillId="0" borderId="11" xfId="0" applyFont="1" applyBorder="1" applyAlignment="1" applyProtection="1">
      <alignment horizontal="left" vertical="center"/>
      <protection locked="0"/>
    </xf>
    <xf numFmtId="0" fontId="30" fillId="0" borderId="12" xfId="0" applyFont="1" applyBorder="1" applyAlignment="1" applyProtection="1">
      <alignment horizontal="left" vertical="center"/>
      <protection locked="0"/>
    </xf>
    <xf numFmtId="0" fontId="12" fillId="2" borderId="25" xfId="0" applyFont="1" applyFill="1" applyBorder="1" applyAlignment="1">
      <alignment horizontal="left" vertical="center"/>
    </xf>
    <xf numFmtId="0" fontId="12" fillId="2" borderId="24" xfId="0" applyFont="1" applyFill="1" applyBorder="1" applyAlignment="1">
      <alignment horizontal="left" vertical="center"/>
    </xf>
    <xf numFmtId="0" fontId="12" fillId="2" borderId="0" xfId="0" applyFont="1" applyFill="1" applyBorder="1" applyAlignment="1">
      <alignment horizontal="left" vertical="center"/>
    </xf>
    <xf numFmtId="0" fontId="12" fillId="2" borderId="22" xfId="0" applyFont="1" applyFill="1" applyBorder="1" applyAlignment="1">
      <alignment horizontal="left" vertical="center"/>
    </xf>
    <xf numFmtId="14" fontId="16" fillId="2" borderId="40" xfId="0" applyNumberFormat="1" applyFont="1" applyFill="1" applyBorder="1" applyAlignment="1">
      <alignment horizontal="center" vertical="center"/>
    </xf>
    <xf numFmtId="14" fontId="16" fillId="2" borderId="36" xfId="0" applyNumberFormat="1" applyFont="1" applyFill="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3" borderId="0" xfId="0" applyFont="1" applyFill="1" applyAlignment="1">
      <alignment horizontal="center" vertical="center"/>
    </xf>
    <xf numFmtId="0" fontId="18" fillId="0" borderId="0" xfId="0" applyFont="1" applyAlignment="1">
      <alignment horizontal="left"/>
    </xf>
    <xf numFmtId="0" fontId="15" fillId="0" borderId="40" xfId="0" applyFont="1" applyBorder="1" applyAlignment="1">
      <alignment horizontal="left" vertical="center"/>
    </xf>
    <xf numFmtId="0" fontId="15" fillId="0" borderId="40" xfId="0" applyFont="1" applyBorder="1" applyAlignment="1">
      <alignment horizontal="center" vertical="center"/>
    </xf>
    <xf numFmtId="0" fontId="15" fillId="0" borderId="0" xfId="0" applyFont="1" applyAlignment="1">
      <alignment horizontal="left" vertical="center"/>
    </xf>
    <xf numFmtId="0" fontId="15" fillId="0" borderId="0" xfId="0" quotePrefix="1" applyFont="1" applyAlignment="1">
      <alignment horizontal="righ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4" xfId="0" applyFont="1" applyBorder="1" applyAlignment="1">
      <alignment horizontal="left" vertical="center"/>
    </xf>
    <xf numFmtId="0" fontId="15" fillId="0" borderId="23" xfId="0" applyFont="1" applyBorder="1" applyAlignment="1">
      <alignment horizontal="left" vertical="center"/>
    </xf>
    <xf numFmtId="0" fontId="15" fillId="0" borderId="25" xfId="0" applyFont="1" applyBorder="1" applyAlignment="1">
      <alignment horizontal="left" vertical="center"/>
    </xf>
    <xf numFmtId="0" fontId="15" fillId="0" borderId="41" xfId="0" applyFont="1" applyBorder="1" applyAlignment="1">
      <alignment horizontal="left" vertical="center"/>
    </xf>
    <xf numFmtId="0" fontId="15" fillId="0" borderId="23" xfId="0" quotePrefix="1" applyFont="1" applyBorder="1" applyAlignment="1">
      <alignment horizontal="center" vertical="center"/>
    </xf>
    <xf numFmtId="0" fontId="15" fillId="0" borderId="24" xfId="0" quotePrefix="1"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166" fontId="2" fillId="0" borderId="21" xfId="0" applyNumberFormat="1" applyFont="1" applyBorder="1" applyAlignment="1">
      <alignment horizontal="center" vertical="center"/>
    </xf>
    <xf numFmtId="166" fontId="2" fillId="0" borderId="22" xfId="0" applyNumberFormat="1" applyFont="1" applyBorder="1" applyAlignment="1">
      <alignment horizontal="center" vertical="center"/>
    </xf>
    <xf numFmtId="0" fontId="15" fillId="0" borderId="25" xfId="0" quotePrefix="1" applyFont="1" applyBorder="1" applyAlignment="1">
      <alignment horizontal="center" vertical="center"/>
    </xf>
    <xf numFmtId="0" fontId="2" fillId="0" borderId="21" xfId="0" quotePrefix="1" applyFont="1" applyBorder="1" applyAlignment="1">
      <alignment horizontal="center" vertical="center"/>
    </xf>
    <xf numFmtId="0" fontId="2" fillId="0" borderId="22" xfId="0" applyFont="1" applyBorder="1" applyAlignment="1">
      <alignment horizontal="center" vertical="center"/>
    </xf>
    <xf numFmtId="1" fontId="15" fillId="0" borderId="0" xfId="0" quotePrefix="1" applyNumberFormat="1" applyFont="1" applyAlignment="1">
      <alignment horizontal="right" vertical="center"/>
    </xf>
    <xf numFmtId="9" fontId="15" fillId="0" borderId="2" xfId="1" applyFont="1" applyBorder="1" applyAlignment="1" applyProtection="1">
      <alignment horizontal="right" vertical="center"/>
    </xf>
    <xf numFmtId="9" fontId="15" fillId="0" borderId="20" xfId="1" applyFont="1" applyBorder="1" applyAlignment="1" applyProtection="1">
      <alignment horizontal="right" vertical="center"/>
    </xf>
    <xf numFmtId="0" fontId="15" fillId="0" borderId="35" xfId="0" applyFont="1" applyBorder="1" applyAlignment="1">
      <alignment horizontal="center" vertical="center"/>
    </xf>
    <xf numFmtId="0" fontId="15" fillId="0" borderId="2" xfId="0" applyFont="1" applyBorder="1" applyAlignment="1">
      <alignment horizontal="center" vertical="center"/>
    </xf>
    <xf numFmtId="0" fontId="15" fillId="0" borderId="2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166" fontId="15" fillId="0" borderId="25" xfId="0" applyNumberFormat="1" applyFont="1" applyBorder="1" applyAlignment="1">
      <alignment horizontal="right"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0" fontId="2" fillId="0" borderId="21" xfId="0" applyFont="1" applyBorder="1" applyAlignment="1">
      <alignment horizontal="center" vertical="center"/>
    </xf>
    <xf numFmtId="0" fontId="15" fillId="0" borderId="25" xfId="0" applyFont="1" applyBorder="1" applyAlignment="1">
      <alignment horizontal="right" vertical="center"/>
    </xf>
    <xf numFmtId="166" fontId="15" fillId="0" borderId="0" xfId="0" quotePrefix="1" applyNumberFormat="1" applyFont="1" applyAlignment="1">
      <alignment horizontal="right" vertical="center"/>
    </xf>
    <xf numFmtId="2" fontId="15" fillId="0" borderId="0" xfId="0" quotePrefix="1" applyNumberFormat="1" applyFont="1" applyAlignment="1">
      <alignment horizontal="right" vertical="center"/>
    </xf>
    <xf numFmtId="166" fontId="2" fillId="0" borderId="21" xfId="0" quotePrefix="1" applyNumberFormat="1" applyFont="1" applyBorder="1" applyAlignment="1">
      <alignment horizontal="center" vertical="center"/>
    </xf>
    <xf numFmtId="0" fontId="12" fillId="2" borderId="23" xfId="0" applyFont="1" applyFill="1" applyBorder="1" applyAlignment="1">
      <alignment horizontal="left" vertical="center"/>
    </xf>
    <xf numFmtId="0" fontId="12" fillId="2" borderId="21"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6" fillId="2" borderId="40" xfId="0" applyFont="1" applyFill="1" applyBorder="1" applyAlignment="1">
      <alignment horizontal="lef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7" fillId="0" borderId="0" xfId="0" applyFont="1" applyAlignment="1">
      <alignment horizontal="center" vertical="center"/>
    </xf>
    <xf numFmtId="0" fontId="20" fillId="3" borderId="0" xfId="0" applyFont="1" applyFill="1" applyAlignment="1">
      <alignment horizontal="center" vertical="center"/>
    </xf>
    <xf numFmtId="2" fontId="2" fillId="0" borderId="21" xfId="0" quotePrefix="1" applyNumberFormat="1" applyFont="1" applyBorder="1" applyAlignment="1">
      <alignment horizontal="center" vertical="center"/>
    </xf>
    <xf numFmtId="164" fontId="15" fillId="0" borderId="2" xfId="1" applyNumberFormat="1" applyFont="1" applyFill="1" applyBorder="1" applyAlignment="1" applyProtection="1">
      <alignment horizontal="right" vertical="center"/>
    </xf>
    <xf numFmtId="164" fontId="15" fillId="0" borderId="20" xfId="1" applyNumberFormat="1" applyFont="1" applyFill="1" applyBorder="1" applyAlignment="1" applyProtection="1">
      <alignment horizontal="right" vertical="center"/>
    </xf>
    <xf numFmtId="164" fontId="15" fillId="0" borderId="2" xfId="1" applyNumberFormat="1" applyFont="1" applyBorder="1" applyAlignment="1" applyProtection="1">
      <alignment horizontal="right" vertical="center"/>
    </xf>
    <xf numFmtId="164" fontId="15" fillId="0" borderId="20" xfId="1" applyNumberFormat="1" applyFont="1" applyBorder="1" applyAlignment="1" applyProtection="1">
      <alignment horizontal="right" vertical="center"/>
    </xf>
    <xf numFmtId="1" fontId="2" fillId="0" borderId="21" xfId="0" quotePrefix="1" applyNumberFormat="1" applyFont="1" applyBorder="1" applyAlignment="1">
      <alignment horizontal="center" vertical="center"/>
    </xf>
    <xf numFmtId="1" fontId="2" fillId="0" borderId="22" xfId="0" applyNumberFormat="1" applyFont="1" applyBorder="1" applyAlignment="1">
      <alignment horizontal="center" vertical="center"/>
    </xf>
    <xf numFmtId="14" fontId="24" fillId="2" borderId="32" xfId="0" applyNumberFormat="1" applyFont="1" applyFill="1" applyBorder="1" applyAlignment="1">
      <alignment horizontal="left" vertical="center" shrinkToFit="1"/>
    </xf>
    <xf numFmtId="0" fontId="23" fillId="2" borderId="26" xfId="0" applyFont="1" applyFill="1" applyBorder="1" applyAlignment="1">
      <alignment horizontal="left" vertical="center"/>
    </xf>
    <xf numFmtId="0" fontId="23" fillId="2" borderId="29" xfId="0" applyFont="1" applyFill="1" applyBorder="1" applyAlignment="1">
      <alignment horizontal="left" vertical="center"/>
    </xf>
    <xf numFmtId="14" fontId="24" fillId="2" borderId="32" xfId="0" applyNumberFormat="1" applyFont="1" applyFill="1" applyBorder="1" applyAlignment="1">
      <alignment horizontal="right" vertical="center" shrinkToFit="1"/>
    </xf>
    <xf numFmtId="0" fontId="24" fillId="2" borderId="32" xfId="0" applyFont="1" applyFill="1" applyBorder="1" applyAlignment="1">
      <alignment horizontal="left" vertical="center" shrinkToFit="1"/>
    </xf>
    <xf numFmtId="0" fontId="27" fillId="0" borderId="50" xfId="2" applyFont="1" applyBorder="1" applyAlignment="1" applyProtection="1">
      <alignment horizontal="center"/>
      <protection locked="0"/>
    </xf>
    <xf numFmtId="0" fontId="26" fillId="6" borderId="43" xfId="2" applyFont="1" applyFill="1" applyBorder="1" applyAlignment="1" applyProtection="1">
      <alignment horizontal="left"/>
      <protection locked="0"/>
    </xf>
    <xf numFmtId="0" fontId="26" fillId="6" borderId="44" xfId="2" applyFont="1" applyFill="1" applyBorder="1" applyAlignment="1" applyProtection="1">
      <alignment horizontal="left"/>
      <protection locked="0"/>
    </xf>
    <xf numFmtId="0" fontId="26" fillId="6" borderId="45" xfId="2" applyFont="1" applyFill="1" applyBorder="1" applyAlignment="1" applyProtection="1">
      <alignment horizontal="left"/>
      <protection locked="0"/>
    </xf>
    <xf numFmtId="0" fontId="13" fillId="2" borderId="52" xfId="2" applyFont="1" applyFill="1" applyBorder="1" applyAlignment="1" applyProtection="1">
      <alignment horizontal="left" vertical="center"/>
      <protection locked="0"/>
    </xf>
    <xf numFmtId="0" fontId="13" fillId="2" borderId="53" xfId="2" applyFont="1" applyFill="1" applyBorder="1" applyAlignment="1" applyProtection="1">
      <alignment horizontal="left" vertical="center"/>
      <protection locked="0"/>
    </xf>
    <xf numFmtId="0" fontId="13" fillId="2" borderId="54" xfId="2" applyFont="1" applyFill="1" applyBorder="1" applyAlignment="1" applyProtection="1">
      <alignment horizontal="left" vertical="center"/>
      <protection locked="0"/>
    </xf>
    <xf numFmtId="0" fontId="28" fillId="8" borderId="25" xfId="2" applyFont="1" applyFill="1" applyBorder="1" applyAlignment="1">
      <alignment horizontal="left" vertical="top" wrapText="1"/>
    </xf>
    <xf numFmtId="0" fontId="28" fillId="8" borderId="67" xfId="2" applyFont="1" applyFill="1" applyBorder="1" applyAlignment="1">
      <alignment horizontal="left" vertical="top" wrapText="1"/>
    </xf>
    <xf numFmtId="0" fontId="28" fillId="8" borderId="0" xfId="2" applyFont="1" applyFill="1" applyAlignment="1">
      <alignment horizontal="left" vertical="top" wrapText="1"/>
    </xf>
    <xf numFmtId="0" fontId="28" fillId="8" borderId="62" xfId="2" applyFont="1" applyFill="1" applyBorder="1" applyAlignment="1">
      <alignment horizontal="left" vertical="top" wrapText="1"/>
    </xf>
    <xf numFmtId="0" fontId="28" fillId="8" borderId="72" xfId="2" applyFont="1" applyFill="1" applyBorder="1" applyAlignment="1">
      <alignment horizontal="left" vertical="top" wrapText="1"/>
    </xf>
    <xf numFmtId="0" fontId="28" fillId="8" borderId="73" xfId="2" applyFont="1" applyFill="1" applyBorder="1" applyAlignment="1">
      <alignment horizontal="left" vertical="top" wrapText="1"/>
    </xf>
    <xf numFmtId="0" fontId="26" fillId="6" borderId="74" xfId="2" applyFont="1" applyFill="1" applyBorder="1" applyAlignment="1" applyProtection="1">
      <alignment horizontal="left"/>
      <protection locked="0"/>
    </xf>
    <xf numFmtId="0" fontId="26" fillId="6" borderId="75" xfId="2" applyFont="1" applyFill="1" applyBorder="1" applyAlignment="1" applyProtection="1">
      <alignment horizontal="left"/>
      <protection locked="0"/>
    </xf>
    <xf numFmtId="0" fontId="26" fillId="6" borderId="76" xfId="2" applyFont="1" applyFill="1" applyBorder="1" applyAlignment="1" applyProtection="1">
      <alignment horizontal="left"/>
      <protection locked="0"/>
    </xf>
    <xf numFmtId="0" fontId="27" fillId="8" borderId="85" xfId="2" applyFont="1" applyFill="1" applyBorder="1" applyAlignment="1">
      <alignment horizontal="right"/>
    </xf>
    <xf numFmtId="0" fontId="27" fillId="8" borderId="64" xfId="2" applyFont="1" applyFill="1" applyBorder="1" applyAlignment="1">
      <alignment horizontal="right"/>
    </xf>
    <xf numFmtId="0" fontId="27" fillId="8" borderId="86" xfId="2" applyFont="1" applyFill="1" applyBorder="1" applyAlignment="1">
      <alignment horizontal="right"/>
    </xf>
    <xf numFmtId="0" fontId="27" fillId="8" borderId="69" xfId="2" applyFont="1" applyFill="1" applyBorder="1" applyAlignment="1">
      <alignment horizontal="right"/>
    </xf>
    <xf numFmtId="0" fontId="1" fillId="7" borderId="69" xfId="2" applyFill="1" applyBorder="1" applyAlignment="1" applyProtection="1">
      <alignment horizontal="center" vertical="center"/>
      <protection locked="0"/>
    </xf>
    <xf numFmtId="0" fontId="29" fillId="5" borderId="81" xfId="2" applyFont="1" applyFill="1" applyBorder="1" applyAlignment="1" applyProtection="1">
      <alignment horizontal="right"/>
      <protection locked="0"/>
    </xf>
    <xf numFmtId="0" fontId="29" fillId="5" borderId="82" xfId="2" applyFont="1" applyFill="1" applyBorder="1" applyAlignment="1" applyProtection="1">
      <alignment horizontal="right"/>
      <protection locked="0"/>
    </xf>
    <xf numFmtId="0" fontId="27" fillId="8" borderId="83" xfId="2" applyFont="1" applyFill="1" applyBorder="1" applyAlignment="1">
      <alignment horizontal="right"/>
    </xf>
    <xf numFmtId="0" fontId="27" fillId="8" borderId="50" xfId="2" applyFont="1" applyFill="1" applyBorder="1" applyAlignment="1">
      <alignment horizontal="right"/>
    </xf>
    <xf numFmtId="0" fontId="22" fillId="4" borderId="0" xfId="0" applyFont="1" applyFill="1" applyAlignment="1">
      <alignment horizontal="center"/>
    </xf>
    <xf numFmtId="49" fontId="1" fillId="5" borderId="0" xfId="0" applyNumberFormat="1" applyFont="1" applyFill="1" applyAlignment="1">
      <alignment horizontal="left" vertical="top" wrapText="1"/>
    </xf>
  </cellXfs>
  <cellStyles count="5">
    <cellStyle name="Komma" xfId="4" builtinId="3"/>
    <cellStyle name="Komma 2" xfId="3" xr:uid="{C1AE93F3-E8AD-49E0-A299-CEEFF4ED9D31}"/>
    <cellStyle name="Prozent" xfId="1" builtinId="5"/>
    <cellStyle name="Standard" xfId="0" builtinId="0"/>
    <cellStyle name="Standard 2" xfId="2" xr:uid="{26884428-0A0F-4A8D-868B-1E76288DA920}"/>
  </cellStyles>
  <dxfs count="210">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fill>
        <patternFill>
          <bgColor theme="5" tint="0.59996337778862885"/>
        </patternFill>
      </fill>
    </dxf>
    <dxf>
      <border>
        <right style="thin">
          <color auto="1"/>
        </right>
        <top style="thin">
          <color auto="1"/>
        </top>
        <vertical/>
        <horizontal/>
      </border>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158050</xdr:colOff>
      <xdr:row>0</xdr:row>
      <xdr:rowOff>47625</xdr:rowOff>
    </xdr:from>
    <xdr:to>
      <xdr:col>56</xdr:col>
      <xdr:colOff>2931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2140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128022</xdr:colOff>
      <xdr:row>1</xdr:row>
      <xdr:rowOff>18829</xdr:rowOff>
    </xdr:from>
    <xdr:to>
      <xdr:col>9</xdr:col>
      <xdr:colOff>749755</xdr:colOff>
      <xdr:row>3</xdr:row>
      <xdr:rowOff>85725</xdr:rowOff>
    </xdr:to>
    <xdr:pic>
      <xdr:nvPicPr>
        <xdr:cNvPr id="3" name="Grafik 2">
          <a:extLst>
            <a:ext uri="{FF2B5EF4-FFF2-40B4-BE49-F238E27FC236}">
              <a16:creationId xmlns:a16="http://schemas.microsoft.com/office/drawing/2014/main" id="{0DF11418-3159-45DE-B466-3813066F41A0}"/>
            </a:ext>
          </a:extLst>
        </xdr:cNvPr>
        <xdr:cNvPicPr>
          <a:picLocks noChangeAspect="1"/>
        </xdr:cNvPicPr>
      </xdr:nvPicPr>
      <xdr:blipFill>
        <a:blip xmlns:r="http://schemas.openxmlformats.org/officeDocument/2006/relationships" r:embed="rId1"/>
        <a:stretch>
          <a:fillRect/>
        </a:stretch>
      </xdr:blipFill>
      <xdr:spPr>
        <a:xfrm>
          <a:off x="5738247" y="85504"/>
          <a:ext cx="1383733" cy="390746"/>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E25281-88D9-48FB-84E9-E2C809E22CE5}" name="Tabelle46" displayName="Tabelle46" ref="B5:G201" totalsRowShown="0">
  <autoFilter ref="B5:G201" xr:uid="{B8E25281-88D9-48FB-84E9-E2C809E22CE5}"/>
  <tableColumns count="6">
    <tableColumn id="1" xr3:uid="{5D3D8CB4-9D77-47CD-BA49-D17BFED65ABD}" name="Parameter" dataDxfId="16"/>
    <tableColumn id="2" xr3:uid="{59B22583-81B7-4A1D-A326-B08B881A4C72}" name="Qualabtoleranz" dataDxfId="15"/>
    <tableColumn id="3" xr3:uid="{76921229-A9FC-4ED5-8067-99B992139DF6}" name="Herstellertoleranz" dataDxfId="14"/>
    <tableColumn id="4" xr3:uid="{59CCD0C8-6B96-4341-AE7C-F1C80F4C3270}" name="Einheit " dataDxfId="13"/>
    <tableColumn id="5" xr3:uid="{4F42A865-88F1-4ED7-9467-1B1EA1484D77}" name="Hersteller VK %"/>
    <tableColumn id="6" xr3:uid="{994D3421-C292-4236-94DD-21E5B9334012}"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86DE10-AF89-430C-85B0-83AA3B699A9E}" name="Tabelle17" displayName="Tabelle17" ref="Q6:Q9" totalsRowShown="0" headerRowDxfId="12" dataDxfId="11">
  <autoFilter ref="Q6:Q9" xr:uid="{ED86DE10-AF89-430C-85B0-83AA3B699A9E}"/>
  <tableColumns count="1">
    <tableColumn id="1" xr3:uid="{B30DB705-0700-4BF8-AB0C-AF5CB25E41BD}"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98236-B612-4103-8659-106C6CEFD33F}" name="Tabelle28" displayName="Tabelle28" ref="Q12:Q17" totalsRowShown="0" headerRowDxfId="9" dataDxfId="8">
  <autoFilter ref="Q12:Q17" xr:uid="{F4A98236-B612-4103-8659-106C6CEFD33F}"/>
  <tableColumns count="1">
    <tableColumn id="1" xr3:uid="{15413E9B-5E87-419B-BA2A-716383922853}"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E0318A8-5AEB-4DC3-BCED-45F485CFE159}" name="Tabelle39" displayName="Tabelle39" ref="Q20:Q23" totalsRowShown="0" headerRowDxfId="6" dataDxfId="5">
  <autoFilter ref="Q20:Q23" xr:uid="{DE0318A8-5AEB-4DC3-BCED-45F485CFE159}"/>
  <tableColumns count="1">
    <tableColumn id="1" xr3:uid="{30A79CA8-AC18-4C30-873E-619AB9F50A10}"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175C87-1FC2-470E-B372-314774B94250}" name="Tabelle5" displayName="Tabelle5" ref="S12:S17" totalsRowShown="0" headerRowDxfId="3" dataDxfId="2">
  <autoFilter ref="S12:S17" xr:uid="{6D175C87-1FC2-470E-B372-314774B94250}"/>
  <tableColumns count="1">
    <tableColumn id="1" xr3:uid="{B4C15B1F-9529-4432-8642-FD3418CF796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5A884D-94FC-4334-9DA1-85BF693A99D9}" name="Tabelle6" displayName="Tabelle6" ref="X4:X37" totalsRowShown="0" headerRowDxfId="0">
  <autoFilter ref="X4:X37" xr:uid="{4D5A884D-94FC-4334-9DA1-85BF693A99D9}"/>
  <tableColumns count="1">
    <tableColumn id="1" xr3:uid="{CB43D808-D4AA-4470-ACDE-0B152D72F586}"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76"/>
  <sheetViews>
    <sheetView showGridLines="0" tabSelected="1" zoomScaleNormal="100" workbookViewId="0">
      <selection activeCell="B14" sqref="B14"/>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204" t="s">
        <v>25</v>
      </c>
      <c r="B1" s="155"/>
      <c r="C1" s="155" t="s">
        <v>267</v>
      </c>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6"/>
      <c r="AV1" s="15"/>
      <c r="AW1" s="15"/>
      <c r="AX1" s="15"/>
      <c r="AY1" s="15"/>
      <c r="AZ1" s="15"/>
      <c r="BA1" s="15"/>
    </row>
    <row r="2" spans="1:56" ht="12.75" customHeight="1" x14ac:dyDescent="0.2">
      <c r="A2" s="205"/>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8"/>
      <c r="AV2" s="15"/>
      <c r="AW2" s="15"/>
      <c r="AX2" s="15"/>
      <c r="AY2" s="15"/>
      <c r="AZ2" s="15"/>
      <c r="BA2" s="15"/>
    </row>
    <row r="3" spans="1:56" ht="30.75" customHeight="1" x14ac:dyDescent="0.2">
      <c r="A3" s="206" t="s">
        <v>24</v>
      </c>
      <c r="B3" s="207"/>
      <c r="C3" s="208" t="s">
        <v>259</v>
      </c>
      <c r="D3" s="208"/>
      <c r="E3" s="208"/>
      <c r="F3" s="208"/>
      <c r="G3" s="208"/>
      <c r="H3" s="208"/>
      <c r="I3" s="208"/>
      <c r="J3" s="208"/>
      <c r="K3" s="208"/>
      <c r="L3" s="208"/>
      <c r="M3" s="208"/>
      <c r="N3" s="208"/>
      <c r="O3" s="208"/>
      <c r="P3" s="208"/>
      <c r="Q3" s="208"/>
      <c r="R3" s="114"/>
      <c r="S3" s="114" t="s">
        <v>26</v>
      </c>
      <c r="T3" s="208" t="s">
        <v>268</v>
      </c>
      <c r="U3" s="208"/>
      <c r="V3" s="208"/>
      <c r="W3" s="208"/>
      <c r="X3" s="208"/>
      <c r="Y3" s="208"/>
      <c r="Z3" s="208"/>
      <c r="AA3" s="208"/>
      <c r="AB3" s="208"/>
      <c r="AC3" s="208"/>
      <c r="AD3" s="208"/>
      <c r="AE3" s="208"/>
      <c r="AF3" s="207" t="s">
        <v>28</v>
      </c>
      <c r="AG3" s="207"/>
      <c r="AH3" s="207"/>
      <c r="AI3" s="207"/>
      <c r="AJ3" s="207"/>
      <c r="AK3" s="159">
        <v>46239</v>
      </c>
      <c r="AL3" s="159"/>
      <c r="AM3" s="159"/>
      <c r="AN3" s="159"/>
      <c r="AO3" s="159"/>
      <c r="AP3" s="159"/>
      <c r="AQ3" s="159"/>
      <c r="AR3" s="159"/>
      <c r="AS3" s="159"/>
      <c r="AT3" s="159"/>
      <c r="AU3" s="160"/>
      <c r="AV3" s="17"/>
      <c r="AW3" s="17"/>
      <c r="AX3" s="17"/>
      <c r="AY3" s="17"/>
      <c r="AZ3" s="17"/>
      <c r="BA3" s="17"/>
    </row>
    <row r="4" spans="1:56" ht="14.25" customHeight="1" x14ac:dyDescent="0.2">
      <c r="A4" s="214" t="str">
        <f>IF(V4="","Welche Art von Vorlage wird benötigt? Wählen Sie im orangen Feld (rechts) aus.","")</f>
        <v/>
      </c>
      <c r="B4" s="214"/>
      <c r="C4" s="214"/>
      <c r="D4" s="214"/>
      <c r="E4" s="214"/>
      <c r="F4" s="214"/>
      <c r="G4" s="214"/>
      <c r="H4" s="214"/>
      <c r="I4" s="214"/>
      <c r="J4" s="214"/>
      <c r="K4" s="214"/>
      <c r="L4" s="214"/>
      <c r="M4" s="214"/>
      <c r="N4" s="214"/>
      <c r="O4" s="214"/>
      <c r="P4" s="214"/>
      <c r="Q4" s="214"/>
      <c r="R4" s="214"/>
      <c r="S4" s="214"/>
      <c r="T4" s="214"/>
      <c r="U4" s="214"/>
      <c r="V4" s="213" t="s">
        <v>32</v>
      </c>
      <c r="W4" s="213"/>
      <c r="X4" s="213"/>
      <c r="Y4" s="213"/>
      <c r="Z4" s="213"/>
      <c r="AA4" s="213"/>
      <c r="AB4" s="213"/>
      <c r="AC4" s="213"/>
      <c r="AD4" s="213"/>
      <c r="AE4" s="213"/>
      <c r="AF4" s="213"/>
      <c r="AG4" s="213"/>
      <c r="AH4" s="213"/>
      <c r="AI4" s="213"/>
      <c r="AJ4" s="213"/>
      <c r="AK4" s="213"/>
      <c r="AM4" s="165" t="str">
        <f>IF($V$4="","Nach jedem Gebrauch eine neue Vorlage öffnen -&gt; Speichern unter","")</f>
        <v/>
      </c>
      <c r="AN4" s="165"/>
      <c r="AO4" s="165"/>
      <c r="AP4" s="165"/>
      <c r="AQ4" s="165"/>
      <c r="AR4" s="165"/>
      <c r="AS4" s="165"/>
      <c r="AT4" s="165"/>
      <c r="AU4" s="165"/>
      <c r="AV4" s="165"/>
      <c r="AW4" s="165"/>
      <c r="AX4" s="165"/>
      <c r="AY4" s="165"/>
      <c r="AZ4" s="165"/>
      <c r="BA4" s="165"/>
      <c r="BB4" s="165"/>
      <c r="BC4" s="165"/>
    </row>
    <row r="5" spans="1:56" ht="12.75" customHeight="1" x14ac:dyDescent="0.2">
      <c r="A5" s="209" t="s">
        <v>145</v>
      </c>
      <c r="B5" s="210"/>
      <c r="C5" s="18"/>
      <c r="D5" s="171" t="s">
        <v>0</v>
      </c>
      <c r="E5" s="172"/>
      <c r="F5" s="172"/>
      <c r="G5" s="172"/>
      <c r="H5" s="172"/>
      <c r="I5" s="172"/>
      <c r="J5" s="172"/>
      <c r="K5" s="172"/>
      <c r="L5" s="172"/>
      <c r="M5" s="173"/>
      <c r="N5" s="187">
        <f>IFERROR(VLOOKUP(A5,'Qualabtoleranzen&amp;Einheiten'!$B$6:$E$200,2,FALSE),"")</f>
        <v>0.25</v>
      </c>
      <c r="O5" s="187"/>
      <c r="P5" s="187"/>
      <c r="Q5" s="188"/>
      <c r="R5" s="19"/>
      <c r="S5" s="209" t="s">
        <v>103</v>
      </c>
      <c r="T5" s="210"/>
      <c r="U5" s="18"/>
      <c r="V5" s="171" t="s">
        <v>0</v>
      </c>
      <c r="W5" s="172"/>
      <c r="X5" s="172"/>
      <c r="Y5" s="172"/>
      <c r="Z5" s="172"/>
      <c r="AA5" s="172"/>
      <c r="AB5" s="172"/>
      <c r="AC5" s="172"/>
      <c r="AD5" s="172"/>
      <c r="AE5" s="173"/>
      <c r="AF5" s="187">
        <f>IFERROR(VLOOKUP(S5,'Qualabtoleranzen&amp;Einheiten'!$B$6:$E$200,2,FALSE),"")</f>
        <v>0.25</v>
      </c>
      <c r="AG5" s="187"/>
      <c r="AH5" s="187"/>
      <c r="AI5" s="188"/>
      <c r="AJ5" s="40"/>
      <c r="AK5" s="209" t="s">
        <v>118</v>
      </c>
      <c r="AL5" s="210"/>
      <c r="AM5" s="18"/>
      <c r="AN5" s="171" t="s">
        <v>0</v>
      </c>
      <c r="AO5" s="172"/>
      <c r="AP5" s="172"/>
      <c r="AQ5" s="172"/>
      <c r="AR5" s="172"/>
      <c r="AS5" s="172"/>
      <c r="AT5" s="172"/>
      <c r="AU5" s="172"/>
      <c r="AV5" s="172"/>
      <c r="AW5" s="173"/>
      <c r="AX5" s="187">
        <f>IFERROR(VLOOKUP(AK5,'Qualabtoleranzen&amp;Einheiten'!$B$6:$E$200,2,FALSE),"")</f>
        <v>0.09</v>
      </c>
      <c r="AY5" s="187"/>
      <c r="AZ5" s="187"/>
      <c r="BA5" s="188"/>
    </row>
    <row r="6" spans="1:56" ht="12.75" customHeight="1" x14ac:dyDescent="0.2">
      <c r="A6" s="211"/>
      <c r="B6" s="212"/>
      <c r="C6" s="18"/>
      <c r="D6" s="171" t="s">
        <v>8</v>
      </c>
      <c r="E6" s="172"/>
      <c r="F6" s="172"/>
      <c r="G6" s="172"/>
      <c r="H6" s="172"/>
      <c r="I6" s="172"/>
      <c r="J6" s="172"/>
      <c r="K6" s="172"/>
      <c r="L6" s="172"/>
      <c r="M6" s="173"/>
      <c r="N6" s="187">
        <v>0.13150000000000001</v>
      </c>
      <c r="O6" s="187"/>
      <c r="P6" s="187"/>
      <c r="Q6" s="188"/>
      <c r="R6" s="19"/>
      <c r="S6" s="211"/>
      <c r="T6" s="212"/>
      <c r="U6" s="18"/>
      <c r="V6" s="171" t="s">
        <v>8</v>
      </c>
      <c r="W6" s="172"/>
      <c r="X6" s="172"/>
      <c r="Y6" s="172"/>
      <c r="Z6" s="172"/>
      <c r="AA6" s="172"/>
      <c r="AB6" s="172"/>
      <c r="AC6" s="172"/>
      <c r="AD6" s="172"/>
      <c r="AE6" s="173"/>
      <c r="AF6" s="187">
        <v>5.2060000000000002E-2</v>
      </c>
      <c r="AG6" s="187"/>
      <c r="AH6" s="187"/>
      <c r="AI6" s="188"/>
      <c r="AJ6" s="40"/>
      <c r="AK6" s="211"/>
      <c r="AL6" s="212"/>
      <c r="AM6" s="18"/>
      <c r="AN6" s="171" t="s">
        <v>8</v>
      </c>
      <c r="AO6" s="172"/>
      <c r="AP6" s="172"/>
      <c r="AQ6" s="172"/>
      <c r="AR6" s="172"/>
      <c r="AS6" s="172"/>
      <c r="AT6" s="172"/>
      <c r="AU6" s="172"/>
      <c r="AV6" s="172"/>
      <c r="AW6" s="173"/>
      <c r="AX6" s="187">
        <v>4.4499999999999998E-2</v>
      </c>
      <c r="AY6" s="187"/>
      <c r="AZ6" s="187"/>
      <c r="BA6" s="188"/>
    </row>
    <row r="7" spans="1:56" ht="12.75" customHeight="1" x14ac:dyDescent="0.2">
      <c r="A7" s="192"/>
      <c r="B7" s="193"/>
      <c r="C7" s="18"/>
      <c r="D7" s="174" t="str">
        <f>IF(AND($V$4="Eine Vorlage zur Zielwertermittlung",NOT(L7="----------")),"neuer Zielwert",IF(NOT($V$4="Eine Vorlage zur Zielwertermittlung"),"Zielwert",""))</f>
        <v>Zielwert</v>
      </c>
      <c r="E7" s="175"/>
      <c r="F7" s="175"/>
      <c r="G7" s="175"/>
      <c r="H7" s="175"/>
      <c r="I7" s="175"/>
      <c r="J7" s="175"/>
      <c r="K7" s="176"/>
      <c r="L7" s="200">
        <v>7.5</v>
      </c>
      <c r="M7" s="200"/>
      <c r="N7" s="200"/>
      <c r="O7" s="189" t="s">
        <v>260</v>
      </c>
      <c r="P7" s="190"/>
      <c r="Q7" s="191"/>
      <c r="R7" s="19"/>
      <c r="S7" s="192"/>
      <c r="T7" s="193"/>
      <c r="U7" s="18"/>
      <c r="V7" s="174" t="str">
        <f>IF(AND($V$4="Eine Vorlage zur Zielwertermittlung",NOT(AD7="----------")),"neuer Zielwert",IF(NOT($V$4="Eine Vorlage zur Zielwertermittlung"),"Zielwert",""))</f>
        <v>Zielwert</v>
      </c>
      <c r="W7" s="175"/>
      <c r="X7" s="175"/>
      <c r="Y7" s="175"/>
      <c r="Z7" s="175"/>
      <c r="AA7" s="175"/>
      <c r="AB7" s="175"/>
      <c r="AC7" s="176"/>
      <c r="AD7" s="200">
        <v>4.66</v>
      </c>
      <c r="AE7" s="200"/>
      <c r="AF7" s="200"/>
      <c r="AG7" s="189" t="s">
        <v>261</v>
      </c>
      <c r="AH7" s="190"/>
      <c r="AI7" s="191"/>
      <c r="AJ7" s="40"/>
      <c r="AK7" s="192"/>
      <c r="AL7" s="193"/>
      <c r="AM7" s="18"/>
      <c r="AN7" s="174" t="str">
        <f>IF(AND($V$4="Eine Vorlage zur Zielwertermittlung",NOT(AV7="----------")),"neuer Zielwert",IF(NOT($V$4="Eine Vorlage zur Zielwertermittlung"),"Zielwert",""))</f>
        <v>Zielwert</v>
      </c>
      <c r="AO7" s="175"/>
      <c r="AP7" s="175"/>
      <c r="AQ7" s="175"/>
      <c r="AR7" s="175"/>
      <c r="AS7" s="175"/>
      <c r="AT7" s="175"/>
      <c r="AU7" s="176"/>
      <c r="AV7" s="196">
        <v>13.8</v>
      </c>
      <c r="AW7" s="196"/>
      <c r="AX7" s="196"/>
      <c r="AY7" s="189" t="str">
        <f>IFERROR(VLOOKUP(AK5,'Qualabtoleranzen&amp;Einheiten'!$B$6:$E$200,4,FALSE),"Einheit")</f>
        <v>g/dl</v>
      </c>
      <c r="AZ7" s="190"/>
      <c r="BA7" s="191"/>
    </row>
    <row r="8" spans="1:56" ht="12.75" customHeight="1" x14ac:dyDescent="0.2">
      <c r="A8" s="194"/>
      <c r="B8" s="195"/>
      <c r="C8" s="18"/>
      <c r="D8" s="169" t="str">
        <f>IF(L8="","","Standardabweichung")</f>
        <v>Standardabweichung</v>
      </c>
      <c r="E8" s="169"/>
      <c r="F8" s="169"/>
      <c r="G8" s="169"/>
      <c r="H8" s="169"/>
      <c r="I8" s="169"/>
      <c r="J8" s="169"/>
      <c r="K8" s="169"/>
      <c r="L8" s="201">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0.33</v>
      </c>
      <c r="M8" s="201"/>
      <c r="N8" s="201"/>
      <c r="O8" s="189" t="s">
        <v>260</v>
      </c>
      <c r="P8" s="190"/>
      <c r="Q8" s="191"/>
      <c r="R8" s="19"/>
      <c r="S8" s="194"/>
      <c r="T8" s="195"/>
      <c r="U8" s="18"/>
      <c r="V8" s="169" t="str">
        <f>IF(AD8="","","Standardabweichung")</f>
        <v>Standardabweichung</v>
      </c>
      <c r="W8" s="169"/>
      <c r="X8" s="169"/>
      <c r="Y8" s="169"/>
      <c r="Z8" s="169"/>
      <c r="AA8" s="169"/>
      <c r="AB8" s="169"/>
      <c r="AC8" s="169"/>
      <c r="AD8" s="202">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0.08</v>
      </c>
      <c r="AE8" s="202"/>
      <c r="AF8" s="202"/>
      <c r="AG8" s="189" t="s">
        <v>261</v>
      </c>
      <c r="AH8" s="190"/>
      <c r="AI8" s="191"/>
      <c r="AJ8" s="40"/>
      <c r="AK8" s="194"/>
      <c r="AL8" s="195"/>
      <c r="AM8" s="18"/>
      <c r="AN8" s="169" t="str">
        <f>IF(AV8="","","Standardabweichung")</f>
        <v>Standardabweichung</v>
      </c>
      <c r="AO8" s="169"/>
      <c r="AP8" s="169"/>
      <c r="AQ8" s="169"/>
      <c r="AR8" s="169"/>
      <c r="AS8" s="169"/>
      <c r="AT8" s="169"/>
      <c r="AU8" s="169"/>
      <c r="AV8" s="170">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0.2</v>
      </c>
      <c r="AW8" s="170"/>
      <c r="AX8" s="170"/>
      <c r="AY8" s="183" t="str">
        <f>IF(AV8="","",AY7)</f>
        <v>g/dl</v>
      </c>
      <c r="AZ8" s="183"/>
      <c r="BA8" s="183"/>
    </row>
    <row r="9" spans="1:56" ht="13.5" x14ac:dyDescent="0.25">
      <c r="A9" s="60" t="str">
        <f>IF($V$4="Eine Vorlage zur Zielwertüberwachung","Verwendeter ZW =","")</f>
        <v/>
      </c>
      <c r="B9" s="166" t="s">
        <v>34</v>
      </c>
      <c r="C9" s="166"/>
      <c r="D9" s="167" t="str">
        <f>IF(AND($V$4="Eine Vorlage zur Zielwertüberwachung",NOT(O9="")),"errechneter Mittelwert:","")</f>
        <v/>
      </c>
      <c r="E9" s="167"/>
      <c r="F9" s="167"/>
      <c r="G9" s="167"/>
      <c r="H9" s="167"/>
      <c r="I9" s="167"/>
      <c r="J9" s="167"/>
      <c r="K9" s="167"/>
      <c r="L9" s="167"/>
      <c r="M9" s="167"/>
      <c r="N9" s="167"/>
      <c r="O9" s="168" t="str" cm="1">
        <f t="array" ref="O9">IF(OR(AND(B13:B37=""),NOT($V$4="Eine Vorlage zur Zielwertüberwachung")),"",ROUND(AVERAGE(B13:B37),IF(B12="0 Komastellen",0,IF(B12="1 Komastelle",1,IF(B12="2 Komastellen",2,IF(B12="3 Komastellen",3,1))))))</f>
        <v/>
      </c>
      <c r="P9" s="168"/>
      <c r="Q9" s="168"/>
      <c r="R9" s="20"/>
      <c r="S9" s="60" t="str">
        <f>IF($V$4="Eine Vorlage zur Zielwertüberwachung","Verwendeter ZW =","")</f>
        <v/>
      </c>
      <c r="T9" s="166" t="s">
        <v>34</v>
      </c>
      <c r="U9" s="166"/>
      <c r="V9" s="167" t="str">
        <f>IF(AND($V$4="Eine Vorlage zur Zielwertüberwachung",NOT(AG9="")),"errechneter Mittelwert:","")</f>
        <v/>
      </c>
      <c r="W9" s="167"/>
      <c r="X9" s="167"/>
      <c r="Y9" s="167"/>
      <c r="Z9" s="167"/>
      <c r="AA9" s="167"/>
      <c r="AB9" s="167"/>
      <c r="AC9" s="167"/>
      <c r="AD9" s="167"/>
      <c r="AE9" s="167"/>
      <c r="AF9" s="167"/>
      <c r="AG9" s="168" t="str" cm="1">
        <f t="array" ref="AG9">IF(OR(AND(T13:T37=""),NOT($V$4="Eine Vorlage zur Zielwertüberwachung")),"",ROUND(AVERAGE(T13:T37),IF(T12="0 Komastellen",0,IF(T12="1 Komastelle",1,IF(T12="2 Komastellen",2,IF(T12="3 Komastellen",3,1))))))</f>
        <v/>
      </c>
      <c r="AH9" s="168"/>
      <c r="AI9" s="168"/>
      <c r="AK9" s="60" t="str">
        <f>IF($V$4="Eine Vorlage zur Zielwertüberwachung","Verwendeter ZW =","")</f>
        <v/>
      </c>
      <c r="AL9" s="166" t="s">
        <v>34</v>
      </c>
      <c r="AM9" s="166"/>
      <c r="AN9" s="167" t="str">
        <f>IF(AND($V$4="Eine Vorlage zur Zielwertüberwachung",NOT(AY9="")),"errechneter Mittelwert:","")</f>
        <v/>
      </c>
      <c r="AO9" s="167"/>
      <c r="AP9" s="167"/>
      <c r="AQ9" s="167"/>
      <c r="AR9" s="167"/>
      <c r="AS9" s="167"/>
      <c r="AT9" s="167"/>
      <c r="AU9" s="167"/>
      <c r="AV9" s="167"/>
      <c r="AW9" s="167"/>
      <c r="AX9" s="167"/>
      <c r="AY9" s="168" t="str" cm="1">
        <f t="array" ref="AY9">IF(OR(AND(AL13:AL37=""),NOT($V$4="Eine Vorlage zur Zielwertüberwachung")),"",ROUND(AVERAGE(AL13:AL37),IF(AL12="0 Komastellen",0,IF(AL12="1 Komastelle",1,IF(AL12="2 Komastellen",2,IF(AL12="3 Komastellen",3,1))))))</f>
        <v/>
      </c>
      <c r="AZ9" s="168"/>
      <c r="BA9" s="168"/>
    </row>
    <row r="10" spans="1:56" s="22" customFormat="1" x14ac:dyDescent="0.2">
      <c r="A10" s="48" t="s">
        <v>1</v>
      </c>
      <c r="B10" s="42" t="str">
        <f>O7</f>
        <v>x103/µl</v>
      </c>
      <c r="C10" s="43"/>
      <c r="D10" s="177" t="s">
        <v>2</v>
      </c>
      <c r="E10" s="178"/>
      <c r="F10" s="177" t="s">
        <v>3</v>
      </c>
      <c r="G10" s="178"/>
      <c r="H10" s="177" t="s">
        <v>4</v>
      </c>
      <c r="I10" s="178"/>
      <c r="J10" s="179" t="str">
        <f>IF(AND($V$4="Eine Vorlage zur Zielwertüberwachung",B9="errechneter Mw"),"Mw","Zw")</f>
        <v>Zw</v>
      </c>
      <c r="K10" s="178"/>
      <c r="L10" s="179" t="s">
        <v>5</v>
      </c>
      <c r="M10" s="180"/>
      <c r="N10" s="177" t="s">
        <v>6</v>
      </c>
      <c r="O10" s="180"/>
      <c r="P10" s="183" t="s">
        <v>7</v>
      </c>
      <c r="Q10" s="180"/>
      <c r="R10" s="21"/>
      <c r="S10" s="48" t="s">
        <v>1</v>
      </c>
      <c r="T10" s="42" t="str">
        <f>AG7</f>
        <v>x106/µl</v>
      </c>
      <c r="U10" s="43"/>
      <c r="V10" s="177" t="s">
        <v>2</v>
      </c>
      <c r="W10" s="178"/>
      <c r="X10" s="177" t="s">
        <v>3</v>
      </c>
      <c r="Y10" s="178"/>
      <c r="Z10" s="177" t="s">
        <v>4</v>
      </c>
      <c r="AA10" s="178"/>
      <c r="AB10" s="179" t="str">
        <f>IF(AND($V$4="Eine Vorlage zur Zielwertüberwachung",T9="errechneter Mw"),"Mw","Zw")</f>
        <v>Zw</v>
      </c>
      <c r="AC10" s="178"/>
      <c r="AD10" s="179" t="s">
        <v>5</v>
      </c>
      <c r="AE10" s="180"/>
      <c r="AF10" s="177" t="s">
        <v>6</v>
      </c>
      <c r="AG10" s="180"/>
      <c r="AH10" s="183" t="s">
        <v>7</v>
      </c>
      <c r="AI10" s="180"/>
      <c r="AJ10" s="40"/>
      <c r="AK10" s="48" t="s">
        <v>1</v>
      </c>
      <c r="AL10" s="42" t="str">
        <f>AY7</f>
        <v>g/dl</v>
      </c>
      <c r="AM10" s="43"/>
      <c r="AN10" s="177" t="s">
        <v>2</v>
      </c>
      <c r="AO10" s="178"/>
      <c r="AP10" s="177" t="s">
        <v>3</v>
      </c>
      <c r="AQ10" s="178"/>
      <c r="AR10" s="177" t="s">
        <v>4</v>
      </c>
      <c r="AS10" s="178"/>
      <c r="AT10" s="179" t="str">
        <f>IF(AND($V$4="Eine Vorlage zur Zielwertüberwachung",AL9="errechneter Mw"),"Mw","Zw")</f>
        <v>Zw</v>
      </c>
      <c r="AU10" s="178"/>
      <c r="AV10" s="179" t="s">
        <v>5</v>
      </c>
      <c r="AW10" s="180"/>
      <c r="AX10" s="177" t="s">
        <v>6</v>
      </c>
      <c r="AY10" s="180"/>
      <c r="AZ10" s="183" t="s">
        <v>7</v>
      </c>
      <c r="BA10" s="180"/>
      <c r="BC10" s="161" t="s">
        <v>258</v>
      </c>
      <c r="BD10" s="162"/>
    </row>
    <row r="11" spans="1:56" s="22" customFormat="1" x14ac:dyDescent="0.2">
      <c r="A11" s="44" t="s">
        <v>9</v>
      </c>
      <c r="B11" s="47" t="s">
        <v>27</v>
      </c>
      <c r="C11" s="43"/>
      <c r="D11" s="20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6.52</v>
      </c>
      <c r="E11" s="182"/>
      <c r="F11" s="181">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6.85</v>
      </c>
      <c r="G11" s="182"/>
      <c r="H11" s="181">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7.18</v>
      </c>
      <c r="I11" s="182"/>
      <c r="J11" s="203"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7.5</v>
      </c>
      <c r="K11" s="182"/>
      <c r="L11" s="181">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7.82</v>
      </c>
      <c r="M11" s="182"/>
      <c r="N11" s="181">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8.15</v>
      </c>
      <c r="O11" s="182"/>
      <c r="P11" s="181">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8.48</v>
      </c>
      <c r="Q11" s="182"/>
      <c r="R11" s="41"/>
      <c r="S11" s="44" t="s">
        <v>9</v>
      </c>
      <c r="T11" s="47" t="s">
        <v>27</v>
      </c>
      <c r="U11" s="43"/>
      <c r="V11" s="215">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4.42</v>
      </c>
      <c r="W11" s="198"/>
      <c r="X11" s="19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4.5</v>
      </c>
      <c r="Y11" s="198"/>
      <c r="Z11" s="19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4.58</v>
      </c>
      <c r="AA11" s="185"/>
      <c r="AB11" s="184"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4.66</v>
      </c>
      <c r="AC11" s="185"/>
      <c r="AD11" s="19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4.74</v>
      </c>
      <c r="AE11" s="198"/>
      <c r="AF11" s="19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4.82</v>
      </c>
      <c r="AG11" s="198"/>
      <c r="AH11" s="19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4.9000000000000004</v>
      </c>
      <c r="AI11" s="198"/>
      <c r="AJ11" s="40"/>
      <c r="AK11" s="44" t="s">
        <v>9</v>
      </c>
      <c r="AL11" s="47" t="s">
        <v>27</v>
      </c>
      <c r="AM11" s="43"/>
      <c r="AN11" s="184">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13.2</v>
      </c>
      <c r="AO11" s="185"/>
      <c r="AP11" s="181">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13.4</v>
      </c>
      <c r="AQ11" s="182"/>
      <c r="AR11" s="181">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13.6</v>
      </c>
      <c r="AS11" s="182"/>
      <c r="AT11" s="203"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13.8</v>
      </c>
      <c r="AU11" s="182"/>
      <c r="AV11" s="181">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v>
      </c>
      <c r="AW11" s="182"/>
      <c r="AX11" s="19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14.2</v>
      </c>
      <c r="AY11" s="185"/>
      <c r="AZ11" s="181">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14.4</v>
      </c>
      <c r="BA11" s="182"/>
      <c r="BC11" s="163"/>
      <c r="BD11" s="164"/>
    </row>
    <row r="12" spans="1:56" ht="14.25" customHeight="1" x14ac:dyDescent="0.2">
      <c r="A12" s="51" t="str">
        <f>IF(AND(NOT($V$4=""),OR(B12="",B12="Auswahl")),"Runden auf:","")</f>
        <v/>
      </c>
      <c r="B12" s="19" t="s">
        <v>39</v>
      </c>
      <c r="D12" s="24"/>
      <c r="E12" s="25"/>
      <c r="F12" s="24"/>
      <c r="G12" s="25"/>
      <c r="H12" s="24"/>
      <c r="I12" s="25"/>
      <c r="J12" s="24"/>
      <c r="K12" s="25"/>
      <c r="L12" s="24"/>
      <c r="M12" s="25"/>
      <c r="N12" s="24"/>
      <c r="O12" s="25"/>
      <c r="P12" s="24"/>
      <c r="Q12" s="25"/>
      <c r="R12" s="26"/>
      <c r="S12" s="51" t="str">
        <f>IF(AND(NOT($V$4=""),OR(T12="",T12="Auswahl")),"Runden auf:","")</f>
        <v/>
      </c>
      <c r="T12" s="19" t="s">
        <v>39</v>
      </c>
      <c r="V12" s="24"/>
      <c r="W12" s="25"/>
      <c r="X12" s="24"/>
      <c r="Y12" s="25"/>
      <c r="Z12" s="24"/>
      <c r="AA12" s="25"/>
      <c r="AB12" s="24"/>
      <c r="AC12" s="25"/>
      <c r="AD12" s="24"/>
      <c r="AE12" s="25"/>
      <c r="AF12" s="24"/>
      <c r="AG12" s="25"/>
      <c r="AH12" s="24"/>
      <c r="AI12" s="25"/>
      <c r="AK12" s="51" t="str">
        <f>IF(AND(NOT($V$4=""),OR(AL12="",AL12="Auswahl")),"Runden auf:","")</f>
        <v/>
      </c>
      <c r="AL12" s="19" t="s">
        <v>37</v>
      </c>
      <c r="AN12" s="24"/>
      <c r="AO12" s="25"/>
      <c r="AP12" s="24"/>
      <c r="AQ12" s="25"/>
      <c r="AR12" s="24"/>
      <c r="AS12" s="25"/>
      <c r="AT12" s="24"/>
      <c r="AU12" s="25"/>
      <c r="AV12" s="24"/>
      <c r="AW12" s="25"/>
      <c r="AX12" s="24"/>
      <c r="AY12" s="25"/>
      <c r="AZ12" s="24"/>
      <c r="BA12" s="25"/>
      <c r="BC12" s="115"/>
      <c r="BD12" s="116"/>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153"/>
      <c r="BD13" s="154"/>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153"/>
      <c r="BD14" s="154"/>
    </row>
    <row r="15" spans="1:56" ht="20.100000000000001" customHeight="1" x14ac:dyDescent="0.2">
      <c r="A15" s="46"/>
      <c r="B15" s="36"/>
      <c r="D15" s="28"/>
      <c r="E15" s="29"/>
      <c r="F15" s="30"/>
      <c r="G15" s="34"/>
      <c r="H15" s="30"/>
      <c r="I15" s="34"/>
      <c r="J15" s="30"/>
      <c r="K15" s="34"/>
      <c r="L15" s="34"/>
      <c r="M15" s="29"/>
      <c r="N15" s="30"/>
      <c r="O15" s="34"/>
      <c r="P15" s="30"/>
      <c r="Q15" s="26"/>
      <c r="R15" s="26"/>
      <c r="S15" s="46"/>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153"/>
      <c r="BD15" s="154"/>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153"/>
      <c r="BD16" s="154"/>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153"/>
      <c r="BD17" s="154"/>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153"/>
      <c r="BD18" s="154"/>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153"/>
      <c r="BD19" s="154"/>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153"/>
      <c r="BD20" s="154"/>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153"/>
      <c r="BD21" s="154"/>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153"/>
      <c r="BD22" s="154"/>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153"/>
      <c r="BD23" s="154"/>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153"/>
      <c r="BD24" s="154"/>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153"/>
      <c r="BD25" s="154"/>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153"/>
      <c r="BD26" s="154"/>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153"/>
      <c r="BD27" s="154"/>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153"/>
      <c r="BD28" s="154"/>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153"/>
      <c r="BD29" s="154"/>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153"/>
      <c r="BD30" s="154"/>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153"/>
      <c r="BD31" s="154"/>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153"/>
      <c r="BD32" s="154"/>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153"/>
      <c r="BD33" s="154"/>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153"/>
      <c r="BD34" s="154"/>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153"/>
      <c r="BD35" s="154"/>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153"/>
      <c r="BD36" s="154"/>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153"/>
      <c r="BD37" s="154"/>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209" t="s">
        <v>115</v>
      </c>
      <c r="B41" s="210"/>
      <c r="C41" s="18"/>
      <c r="D41" s="171" t="s">
        <v>0</v>
      </c>
      <c r="E41" s="172"/>
      <c r="F41" s="172"/>
      <c r="G41" s="172"/>
      <c r="H41" s="172"/>
      <c r="I41" s="172"/>
      <c r="J41" s="172"/>
      <c r="K41" s="172"/>
      <c r="L41" s="172"/>
      <c r="M41" s="173"/>
      <c r="N41" s="187">
        <f>IFERROR(VLOOKUP(A41,'Qualabtoleranzen&amp;Einheiten'!$B$6:$E$200,2,FALSE),"")</f>
        <v>0.09</v>
      </c>
      <c r="O41" s="187"/>
      <c r="P41" s="187"/>
      <c r="Q41" s="188"/>
      <c r="R41" s="19"/>
      <c r="S41" s="209" t="s">
        <v>179</v>
      </c>
      <c r="T41" s="210"/>
      <c r="U41" s="18"/>
      <c r="V41" s="171" t="s">
        <v>0</v>
      </c>
      <c r="W41" s="172"/>
      <c r="X41" s="172"/>
      <c r="Y41" s="172"/>
      <c r="Z41" s="172"/>
      <c r="AA41" s="172"/>
      <c r="AB41" s="172"/>
      <c r="AC41" s="172"/>
      <c r="AD41" s="172"/>
      <c r="AE41" s="173"/>
      <c r="AF41" s="187">
        <f>IFERROR(VLOOKUP(S41,'Qualabtoleranzen&amp;Einheiten'!$B$6:$E$200,2,FALSE),"")</f>
        <v>0.25</v>
      </c>
      <c r="AG41" s="187"/>
      <c r="AH41" s="187"/>
      <c r="AI41" s="188"/>
      <c r="AJ41" s="19"/>
      <c r="AK41" s="209" t="s">
        <v>263</v>
      </c>
      <c r="AL41" s="210"/>
      <c r="AM41" s="18"/>
      <c r="AN41" s="171" t="s">
        <v>0</v>
      </c>
      <c r="AO41" s="172"/>
      <c r="AP41" s="172"/>
      <c r="AQ41" s="172"/>
      <c r="AR41" s="172"/>
      <c r="AS41" s="172"/>
      <c r="AT41" s="172"/>
      <c r="AU41" s="172"/>
      <c r="AV41" s="172"/>
      <c r="AW41" s="173"/>
      <c r="AX41" s="216"/>
      <c r="AY41" s="216"/>
      <c r="AZ41" s="216"/>
      <c r="BA41" s="217"/>
    </row>
    <row r="42" spans="1:56" ht="12.75" customHeight="1" x14ac:dyDescent="0.2">
      <c r="A42" s="211"/>
      <c r="B42" s="212"/>
      <c r="C42" s="18"/>
      <c r="D42" s="171" t="s">
        <v>8</v>
      </c>
      <c r="E42" s="172"/>
      <c r="F42" s="172"/>
      <c r="G42" s="172"/>
      <c r="H42" s="172"/>
      <c r="I42" s="172"/>
      <c r="J42" s="172"/>
      <c r="K42" s="172"/>
      <c r="L42" s="172"/>
      <c r="M42" s="173"/>
      <c r="N42" s="187">
        <v>5.1999999999999998E-2</v>
      </c>
      <c r="O42" s="187"/>
      <c r="P42" s="187"/>
      <c r="Q42" s="188"/>
      <c r="R42" s="19"/>
      <c r="S42" s="211"/>
      <c r="T42" s="212"/>
      <c r="U42" s="18"/>
      <c r="V42" s="171" t="s">
        <v>8</v>
      </c>
      <c r="W42" s="172"/>
      <c r="X42" s="172"/>
      <c r="Y42" s="172"/>
      <c r="Z42" s="172"/>
      <c r="AA42" s="172"/>
      <c r="AB42" s="172"/>
      <c r="AC42" s="172"/>
      <c r="AD42" s="172"/>
      <c r="AE42" s="173"/>
      <c r="AF42" s="187">
        <v>0.14399999999999999</v>
      </c>
      <c r="AG42" s="187"/>
      <c r="AH42" s="187"/>
      <c r="AI42" s="188"/>
      <c r="AJ42" s="19"/>
      <c r="AK42" s="211"/>
      <c r="AL42" s="212"/>
      <c r="AM42" s="18"/>
      <c r="AN42" s="171" t="s">
        <v>8</v>
      </c>
      <c r="AO42" s="172"/>
      <c r="AP42" s="172"/>
      <c r="AQ42" s="172"/>
      <c r="AR42" s="172"/>
      <c r="AS42" s="172"/>
      <c r="AT42" s="172"/>
      <c r="AU42" s="172"/>
      <c r="AV42" s="172"/>
      <c r="AW42" s="173"/>
      <c r="AX42" s="218"/>
      <c r="AY42" s="218"/>
      <c r="AZ42" s="218"/>
      <c r="BA42" s="219"/>
    </row>
    <row r="43" spans="1:56" s="22" customFormat="1" ht="12.75" customHeight="1" x14ac:dyDescent="0.2">
      <c r="A43" s="192"/>
      <c r="B43" s="193"/>
      <c r="C43" s="18"/>
      <c r="D43" s="174" t="str">
        <f>IF(AND($V$4="Eine Vorlage zur Zielwertermittlung",NOT(L43="----------")),"neuer Zielwert",IF(NOT($V$4="Eine Vorlage zur Zielwertermittlung"),"Zielwert",""))</f>
        <v>Zielwert</v>
      </c>
      <c r="E43" s="175"/>
      <c r="F43" s="175"/>
      <c r="G43" s="175"/>
      <c r="H43" s="175"/>
      <c r="I43" s="175"/>
      <c r="J43" s="175"/>
      <c r="K43" s="176"/>
      <c r="L43" s="200">
        <v>39.1</v>
      </c>
      <c r="M43" s="200"/>
      <c r="N43" s="200"/>
      <c r="O43" s="189" t="str">
        <f>IFERROR(VLOOKUP(A41,'Qualabtoleranzen&amp;Einheiten'!$B$6:$E$200,4,FALSE),"Einheit")</f>
        <v>%</v>
      </c>
      <c r="P43" s="190"/>
      <c r="Q43" s="191"/>
      <c r="R43" s="19"/>
      <c r="S43" s="192"/>
      <c r="T43" s="193"/>
      <c r="U43" s="18"/>
      <c r="V43" s="174" t="str">
        <f>IF(AND($V$4="Eine Vorlage zur Zielwertermittlung",NOT(AD43="----------")),"neuer Zielwert",IF(NOT($V$4="Eine Vorlage zur Zielwertermittlung"),"Zielwert",""))</f>
        <v>Zielwert</v>
      </c>
      <c r="W43" s="175"/>
      <c r="X43" s="175"/>
      <c r="Y43" s="175"/>
      <c r="Z43" s="175"/>
      <c r="AA43" s="175"/>
      <c r="AB43" s="175"/>
      <c r="AC43" s="176"/>
      <c r="AD43" s="200">
        <v>279</v>
      </c>
      <c r="AE43" s="200"/>
      <c r="AF43" s="200"/>
      <c r="AG43" s="189" t="s">
        <v>260</v>
      </c>
      <c r="AH43" s="190"/>
      <c r="AI43" s="191"/>
      <c r="AJ43" s="19"/>
      <c r="AK43" s="192"/>
      <c r="AL43" s="193"/>
      <c r="AM43" s="18"/>
      <c r="AN43" s="174" t="str">
        <f>IF(AND($V$4="Eine Vorlage zur Zielwertermittlung",NOT(AV43="----------")),"neuer Zielwert",IF(NOT($V$4="Eine Vorlage zur Zielwertermittlung"),"Zielwert",""))</f>
        <v>Zielwert</v>
      </c>
      <c r="AO43" s="175"/>
      <c r="AP43" s="175"/>
      <c r="AQ43" s="175"/>
      <c r="AR43" s="175"/>
      <c r="AS43" s="175"/>
      <c r="AT43" s="175"/>
      <c r="AU43" s="176"/>
      <c r="AV43" s="200"/>
      <c r="AW43" s="200"/>
      <c r="AX43" s="200"/>
      <c r="AY43" s="189"/>
      <c r="AZ43" s="190"/>
      <c r="BA43" s="191"/>
      <c r="BC43" s="16"/>
    </row>
    <row r="44" spans="1:56" s="22" customFormat="1" ht="12.75" customHeight="1" x14ac:dyDescent="0.2">
      <c r="A44" s="194"/>
      <c r="B44" s="195"/>
      <c r="C44" s="18"/>
      <c r="D44" s="169" t="str">
        <f>IF(L44="","","Standardabweichung")</f>
        <v>Standardabweichung</v>
      </c>
      <c r="E44" s="169"/>
      <c r="F44" s="169"/>
      <c r="G44" s="169"/>
      <c r="H44" s="169"/>
      <c r="I44" s="169"/>
      <c r="J44" s="169"/>
      <c r="K44" s="169"/>
      <c r="L44" s="170">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0.7</v>
      </c>
      <c r="M44" s="170"/>
      <c r="N44" s="170"/>
      <c r="O44" s="183" t="str">
        <f>IF(L44="","",O43)</f>
        <v>%</v>
      </c>
      <c r="P44" s="183"/>
      <c r="Q44" s="183"/>
      <c r="R44" s="19"/>
      <c r="S44" s="194"/>
      <c r="T44" s="195"/>
      <c r="U44" s="18"/>
      <c r="V44" s="169" t="str">
        <f>IF(AD44="","","Standardabweichung")</f>
        <v>Standardabweichung</v>
      </c>
      <c r="W44" s="169"/>
      <c r="X44" s="169"/>
      <c r="Y44" s="169"/>
      <c r="Z44" s="169"/>
      <c r="AA44" s="169"/>
      <c r="AB44" s="169"/>
      <c r="AC44" s="169"/>
      <c r="AD44" s="186">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13</v>
      </c>
      <c r="AE44" s="186"/>
      <c r="AF44" s="186"/>
      <c r="AG44" s="189" t="s">
        <v>260</v>
      </c>
      <c r="AH44" s="190"/>
      <c r="AI44" s="191"/>
      <c r="AJ44" s="19"/>
      <c r="AK44" s="194"/>
      <c r="AL44" s="195"/>
      <c r="AM44" s="18"/>
      <c r="AN44" s="169" t="str">
        <f>IF(AV44="","","Standardabweichung")</f>
        <v/>
      </c>
      <c r="AO44" s="169"/>
      <c r="AP44" s="169"/>
      <c r="AQ44" s="169"/>
      <c r="AR44" s="169"/>
      <c r="AS44" s="169"/>
      <c r="AT44" s="169"/>
      <c r="AU44" s="169"/>
      <c r="AV44" s="170"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170"/>
      <c r="AX44" s="170"/>
      <c r="AY44" s="183" t="str">
        <f>IF(AV44="","",AY43)</f>
        <v/>
      </c>
      <c r="AZ44" s="183"/>
      <c r="BA44" s="183"/>
      <c r="BC44" s="16"/>
    </row>
    <row r="45" spans="1:56" ht="13.5" x14ac:dyDescent="0.25">
      <c r="A45" s="60" t="str">
        <f>IF($V$4="Eine Vorlage zur Zielwertüberwachung","Verwendeter ZW =","")</f>
        <v/>
      </c>
      <c r="B45" s="166" t="s">
        <v>34</v>
      </c>
      <c r="C45" s="166"/>
      <c r="D45" s="167" t="str">
        <f>IF(AND($V$4="Eine Vorlage zur Zielwertüberwachung",NOT(O45="")),"errechneter Mittelwert:","")</f>
        <v/>
      </c>
      <c r="E45" s="167"/>
      <c r="F45" s="167"/>
      <c r="G45" s="167"/>
      <c r="H45" s="167"/>
      <c r="I45" s="167"/>
      <c r="J45" s="167"/>
      <c r="K45" s="167"/>
      <c r="L45" s="167"/>
      <c r="M45" s="167"/>
      <c r="N45" s="167"/>
      <c r="O45" s="168" t="str" cm="1">
        <f t="array" ref="O45">IF(OR(AND(B49:B73=""),NOT($V$4="Eine Vorlage zur Zielwertüberwachung")),"",ROUND(AVERAGE(B49:B73),IF(B48="0 Komastellen",0,IF(B48="1 Komastelle",1,IF(B48="2 Komastellen",2,IF(B48="3 Komastellen",3,1))))))</f>
        <v/>
      </c>
      <c r="P45" s="168"/>
      <c r="Q45" s="168"/>
      <c r="R45" s="20"/>
      <c r="S45" s="60" t="str">
        <f>IF($V$4="Eine Vorlage zur Zielwertüberwachung","Verwendeter ZW =","")</f>
        <v/>
      </c>
      <c r="T45" s="166" t="s">
        <v>34</v>
      </c>
      <c r="U45" s="166"/>
      <c r="V45" s="167" t="str">
        <f>IF(AND($V$4="Eine Vorlage zur Zielwertüberwachung",NOT(AG45="")),"errechneter Mittelwert:","")</f>
        <v/>
      </c>
      <c r="W45" s="167"/>
      <c r="X45" s="167"/>
      <c r="Y45" s="167"/>
      <c r="Z45" s="167"/>
      <c r="AA45" s="167"/>
      <c r="AB45" s="167"/>
      <c r="AC45" s="167"/>
      <c r="AD45" s="167"/>
      <c r="AE45" s="167"/>
      <c r="AF45" s="167"/>
      <c r="AG45" s="168" t="str" cm="1">
        <f t="array" ref="AG45">IF(OR(AND(T49:T73=""),NOT($V$4="Eine Vorlage zur Zielwertüberwachung")),"",ROUND(AVERAGE(T49:T73),IF(T48="0 Komastellen",0,IF(T48="1 Komastelle",1,IF(T48="2 Komastellen",2,IF(T48="3 Komastellen",3,1))))))</f>
        <v/>
      </c>
      <c r="AH45" s="168"/>
      <c r="AI45" s="168"/>
      <c r="AK45" s="60" t="str">
        <f>IF($V$4="Eine Vorlage zur Zielwertüberwachung","Verwendeter ZW =","")</f>
        <v/>
      </c>
      <c r="AL45" s="166" t="s">
        <v>34</v>
      </c>
      <c r="AM45" s="166"/>
      <c r="AN45" s="167" t="str">
        <f>IF(AND($V$4="Eine Vorlage zur Zielwertüberwachung",NOT(AY45="")),"errechneter Mittelwert:","")</f>
        <v/>
      </c>
      <c r="AO45" s="167"/>
      <c r="AP45" s="167"/>
      <c r="AQ45" s="167"/>
      <c r="AR45" s="167"/>
      <c r="AS45" s="167"/>
      <c r="AT45" s="167"/>
      <c r="AU45" s="167"/>
      <c r="AV45" s="167"/>
      <c r="AW45" s="167"/>
      <c r="AX45" s="167"/>
      <c r="AY45" s="168" t="str" cm="1">
        <f t="array" ref="AY45">IF(OR(AND(AL49:AL73=""),NOT($V$4="Eine Vorlage zur Zielwertüberwachung")),"",ROUND(AVERAGE(AL49:AL73),IF(AL48="0 Komastellen",0,IF(AL48="1 Komastelle",1,IF(AL48="2 Komastellen",2,IF(AL48="3 Komastellen",3,1))))))</f>
        <v/>
      </c>
      <c r="AZ45" s="168"/>
      <c r="BA45" s="168"/>
    </row>
    <row r="46" spans="1:56" x14ac:dyDescent="0.2">
      <c r="A46" s="48" t="s">
        <v>1</v>
      </c>
      <c r="B46" s="42" t="str">
        <f>O43</f>
        <v>%</v>
      </c>
      <c r="C46" s="43"/>
      <c r="D46" s="177" t="s">
        <v>2</v>
      </c>
      <c r="E46" s="178"/>
      <c r="F46" s="177" t="s">
        <v>3</v>
      </c>
      <c r="G46" s="178"/>
      <c r="H46" s="177" t="s">
        <v>4</v>
      </c>
      <c r="I46" s="178"/>
      <c r="J46" s="179" t="str">
        <f>IF(AND($V$4="Eine Vorlage zur Zielwertüberwachung",B45="errechneter Mw"),"Mw","Zw")</f>
        <v>Zw</v>
      </c>
      <c r="K46" s="178"/>
      <c r="L46" s="179" t="s">
        <v>5</v>
      </c>
      <c r="M46" s="180"/>
      <c r="N46" s="177" t="s">
        <v>6</v>
      </c>
      <c r="O46" s="180"/>
      <c r="P46" s="183" t="s">
        <v>7</v>
      </c>
      <c r="Q46" s="180"/>
      <c r="R46" s="21"/>
      <c r="S46" s="48" t="s">
        <v>1</v>
      </c>
      <c r="T46" s="42" t="str">
        <f>AG43</f>
        <v>x103/µl</v>
      </c>
      <c r="U46" s="43"/>
      <c r="V46" s="177" t="s">
        <v>2</v>
      </c>
      <c r="W46" s="178"/>
      <c r="X46" s="177" t="s">
        <v>3</v>
      </c>
      <c r="Y46" s="178"/>
      <c r="Z46" s="177" t="s">
        <v>4</v>
      </c>
      <c r="AA46" s="178"/>
      <c r="AB46" s="179" t="str">
        <f>IF(AND($V$4="Eine Vorlage zur Zielwertüberwachung",T45="errechneter Mw"),"Mw","Zw")</f>
        <v>Zw</v>
      </c>
      <c r="AC46" s="178"/>
      <c r="AD46" s="179" t="s">
        <v>5</v>
      </c>
      <c r="AE46" s="180"/>
      <c r="AF46" s="177" t="s">
        <v>6</v>
      </c>
      <c r="AG46" s="180"/>
      <c r="AH46" s="183" t="s">
        <v>7</v>
      </c>
      <c r="AI46" s="180"/>
      <c r="AJ46" s="19"/>
      <c r="AK46" s="48" t="s">
        <v>1</v>
      </c>
      <c r="AL46" s="42">
        <f>AY43</f>
        <v>0</v>
      </c>
      <c r="AM46" s="43"/>
      <c r="AN46" s="177" t="s">
        <v>2</v>
      </c>
      <c r="AO46" s="178"/>
      <c r="AP46" s="177" t="s">
        <v>3</v>
      </c>
      <c r="AQ46" s="178"/>
      <c r="AR46" s="177" t="s">
        <v>4</v>
      </c>
      <c r="AS46" s="178"/>
      <c r="AT46" s="179" t="str">
        <f>IF(AND($V$4="Eine Vorlage zur Zielwertüberwachung",AL45="errechneter Mw"),"Mw","Zw")</f>
        <v>Zw</v>
      </c>
      <c r="AU46" s="178"/>
      <c r="AV46" s="179" t="s">
        <v>5</v>
      </c>
      <c r="AW46" s="180"/>
      <c r="AX46" s="177" t="s">
        <v>6</v>
      </c>
      <c r="AY46" s="180"/>
      <c r="AZ46" s="183" t="s">
        <v>7</v>
      </c>
      <c r="BA46" s="180"/>
      <c r="BC46" s="161" t="s">
        <v>258</v>
      </c>
      <c r="BD46" s="162"/>
    </row>
    <row r="47" spans="1:56" x14ac:dyDescent="0.2">
      <c r="A47" s="44" t="s">
        <v>9</v>
      </c>
      <c r="B47" s="47" t="s">
        <v>27</v>
      </c>
      <c r="C47" s="43"/>
      <c r="D47" s="203">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37.1</v>
      </c>
      <c r="E47" s="182"/>
      <c r="F47" s="181">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37.800000000000004</v>
      </c>
      <c r="G47" s="182"/>
      <c r="H47" s="181">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38.5</v>
      </c>
      <c r="I47" s="182"/>
      <c r="J47" s="203"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39.1</v>
      </c>
      <c r="K47" s="182"/>
      <c r="L47" s="181">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39.700000000000003</v>
      </c>
      <c r="M47" s="182"/>
      <c r="N47" s="181">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40.4</v>
      </c>
      <c r="O47" s="182"/>
      <c r="P47" s="181">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41.1</v>
      </c>
      <c r="Q47" s="182"/>
      <c r="R47" s="41"/>
      <c r="S47" s="44" t="s">
        <v>9</v>
      </c>
      <c r="T47" s="47" t="s">
        <v>27</v>
      </c>
      <c r="U47" s="43"/>
      <c r="V47" s="220">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239</v>
      </c>
      <c r="W47" s="221"/>
      <c r="X47" s="19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253</v>
      </c>
      <c r="Y47" s="185"/>
      <c r="Z47" s="19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266</v>
      </c>
      <c r="AA47" s="185"/>
      <c r="AB47" s="184"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279</v>
      </c>
      <c r="AC47" s="185"/>
      <c r="AD47" s="19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292</v>
      </c>
      <c r="AE47" s="185"/>
      <c r="AF47" s="19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305</v>
      </c>
      <c r="AG47" s="185"/>
      <c r="AH47" s="19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319</v>
      </c>
      <c r="AI47" s="185"/>
      <c r="AJ47" s="19"/>
      <c r="AK47" s="44" t="s">
        <v>9</v>
      </c>
      <c r="AL47" s="47" t="s">
        <v>27</v>
      </c>
      <c r="AM47" s="43"/>
      <c r="AN47" s="203"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82"/>
      <c r="AP47" s="199"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85"/>
      <c r="AR47" s="199"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85"/>
      <c r="AT47" s="203"/>
      <c r="AU47" s="182"/>
      <c r="AV47" s="199"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85"/>
      <c r="AX47" s="199"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85"/>
      <c r="AZ47" s="181"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82"/>
      <c r="BC47" s="163"/>
      <c r="BD47" s="164"/>
    </row>
    <row r="48" spans="1:56" x14ac:dyDescent="0.2">
      <c r="A48" s="51" t="str">
        <f>IF(AND(NOT($V$4=""),OR(B48="",B48="Auswahl")),"Runden auf:","")</f>
        <v/>
      </c>
      <c r="B48" s="19" t="s">
        <v>37</v>
      </c>
      <c r="D48" s="24"/>
      <c r="E48" s="25"/>
      <c r="F48" s="24"/>
      <c r="G48" s="25"/>
      <c r="H48" s="24"/>
      <c r="I48" s="25"/>
      <c r="J48" s="24"/>
      <c r="K48" s="25"/>
      <c r="L48" s="24"/>
      <c r="M48" s="25"/>
      <c r="N48" s="24"/>
      <c r="O48" s="25"/>
      <c r="P48" s="24"/>
      <c r="Q48" s="25"/>
      <c r="R48" s="26"/>
      <c r="S48" s="51" t="str">
        <f>IF(AND(NOT($V$4=""),OR(T48="",T48="Auswahl")),"Runden auf:","")</f>
        <v/>
      </c>
      <c r="T48" s="19" t="s">
        <v>36</v>
      </c>
      <c r="V48" s="24"/>
      <c r="W48" s="25"/>
      <c r="X48" s="24"/>
      <c r="Y48" s="25"/>
      <c r="Z48" s="24"/>
      <c r="AA48" s="25"/>
      <c r="AB48" s="24"/>
      <c r="AC48" s="25"/>
      <c r="AD48" s="24"/>
      <c r="AE48" s="25"/>
      <c r="AF48" s="24"/>
      <c r="AG48" s="25"/>
      <c r="AH48" s="24"/>
      <c r="AI48" s="25"/>
      <c r="AK48" s="51" t="str">
        <f>IF(AND(NOT($V$4=""),OR(AL48="",AL48="Auswahl")),"Runden auf:","")</f>
        <v/>
      </c>
      <c r="AL48" s="19" t="s">
        <v>37</v>
      </c>
      <c r="AN48" s="24"/>
      <c r="AO48" s="25"/>
      <c r="AP48" s="24"/>
      <c r="AQ48" s="25"/>
      <c r="AR48" s="24"/>
      <c r="AS48" s="25"/>
      <c r="AT48" s="24"/>
      <c r="AU48" s="25"/>
      <c r="AV48" s="24"/>
      <c r="AW48" s="25"/>
      <c r="AX48" s="24"/>
      <c r="AY48" s="25"/>
      <c r="AZ48" s="24"/>
      <c r="BA48" s="25"/>
      <c r="BC48" s="115"/>
      <c r="BD48" s="116"/>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153"/>
      <c r="BD49" s="154"/>
    </row>
    <row r="50" spans="1:56" ht="20.100000000000001" customHeight="1" x14ac:dyDescent="0.2">
      <c r="A50" s="45"/>
      <c r="B50" s="36"/>
      <c r="D50" s="28"/>
      <c r="E50" s="31"/>
      <c r="F50" s="28"/>
      <c r="G50" s="27"/>
      <c r="H50" s="32"/>
      <c r="I50" s="27"/>
      <c r="J50" s="32"/>
      <c r="K50" s="27"/>
      <c r="L50" s="27"/>
      <c r="M50" s="33"/>
      <c r="N50" s="32"/>
      <c r="O50" s="27"/>
      <c r="P50" s="32"/>
      <c r="Q50" s="26"/>
      <c r="R50" s="26"/>
      <c r="S50" s="45"/>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153"/>
      <c r="BD50" s="154"/>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153"/>
      <c r="BD51" s="154"/>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153"/>
      <c r="BD52" s="154"/>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153"/>
      <c r="BD53" s="154"/>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153"/>
      <c r="BD54" s="154"/>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153"/>
      <c r="BD55" s="154"/>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153"/>
      <c r="BD56" s="154"/>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153"/>
      <c r="BD57" s="154"/>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153"/>
      <c r="BD58" s="154"/>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153"/>
      <c r="BD59" s="154"/>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153"/>
      <c r="BD60" s="154"/>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153"/>
      <c r="BD61" s="154"/>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153"/>
      <c r="BD62" s="154"/>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153"/>
      <c r="BD63" s="154"/>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153"/>
      <c r="BD64" s="154"/>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153"/>
      <c r="BD65" s="154"/>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153"/>
      <c r="BD66" s="154"/>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153"/>
      <c r="BD67" s="154"/>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153"/>
      <c r="BD68" s="154"/>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153"/>
      <c r="BD69" s="154"/>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153"/>
      <c r="BD70" s="154"/>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153"/>
      <c r="BD71" s="154"/>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153"/>
      <c r="BD72" s="154"/>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153"/>
      <c r="BD73" s="154"/>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sheetData>
  <sheetProtection algorithmName="SHA-512" hashValue="vV/KmcfQjOnPi4FOeQ+rjQAHM1cEZpLEovuk9QJxCwblsOME3semOvFRYlAt8ubFjAvWOty+ft0nFH6O5fScMA==" saltValue="nP2xmcwbeliHZgrf+oCQMw==" spinCount="100000" sheet="1" objects="1" scenarios="1" selectLockedCells="1"/>
  <mergeCells count="236">
    <mergeCell ref="AZ47:BA47"/>
    <mergeCell ref="AP47:AQ47"/>
    <mergeCell ref="AR47:AS47"/>
    <mergeCell ref="AT47:AU47"/>
    <mergeCell ref="AV47:AW47"/>
    <mergeCell ref="AX47:AY47"/>
    <mergeCell ref="D42:M42"/>
    <mergeCell ref="D43:K43"/>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V46:AW46"/>
    <mergeCell ref="AX46:AY46"/>
    <mergeCell ref="AB46:AC46"/>
    <mergeCell ref="AT10:AU10"/>
    <mergeCell ref="AT11:AU11"/>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Y44:BA44"/>
    <mergeCell ref="D41:M41"/>
    <mergeCell ref="AP11:AQ11"/>
    <mergeCell ref="AP10:AQ10"/>
    <mergeCell ref="AR10:AS10"/>
    <mergeCell ref="AD10:AE10"/>
    <mergeCell ref="AF10:AG10"/>
    <mergeCell ref="AH10:AI10"/>
    <mergeCell ref="AF11:AG11"/>
    <mergeCell ref="AH11:AI11"/>
    <mergeCell ref="D10:E10"/>
    <mergeCell ref="L10:M10"/>
    <mergeCell ref="H11:I11"/>
    <mergeCell ref="X11:Y11"/>
    <mergeCell ref="Z11:AA11"/>
    <mergeCell ref="AB11:AC11"/>
    <mergeCell ref="V10:W10"/>
    <mergeCell ref="X10:Y10"/>
    <mergeCell ref="Z10:AA10"/>
    <mergeCell ref="AB10:AC10"/>
    <mergeCell ref="V11:W11"/>
    <mergeCell ref="N11:O11"/>
    <mergeCell ref="P11:Q11"/>
    <mergeCell ref="P10:Q10"/>
    <mergeCell ref="AK5:AL6"/>
    <mergeCell ref="A5:B6"/>
    <mergeCell ref="S5:T6"/>
    <mergeCell ref="V5:AE5"/>
    <mergeCell ref="V6:AE6"/>
    <mergeCell ref="V4:AK4"/>
    <mergeCell ref="A4:U4"/>
    <mergeCell ref="N5:Q5"/>
    <mergeCell ref="N6:Q6"/>
    <mergeCell ref="A1:B2"/>
    <mergeCell ref="A3:B3"/>
    <mergeCell ref="C3:Q3"/>
    <mergeCell ref="T3:AE3"/>
    <mergeCell ref="AF3:AJ3"/>
    <mergeCell ref="D5:M5"/>
    <mergeCell ref="D6:M6"/>
    <mergeCell ref="AF5:AI5"/>
    <mergeCell ref="AF6:AI6"/>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N10:AO10"/>
    <mergeCell ref="AV44:AX44"/>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V43:AX43"/>
    <mergeCell ref="AY43:BA43"/>
    <mergeCell ref="AG44:AI44"/>
    <mergeCell ref="D46:E46"/>
    <mergeCell ref="F46:G46"/>
    <mergeCell ref="H46:I46"/>
    <mergeCell ref="J46:K46"/>
    <mergeCell ref="L46:M46"/>
    <mergeCell ref="AD46:AE46"/>
    <mergeCell ref="AF46:AG46"/>
    <mergeCell ref="F11:G11"/>
    <mergeCell ref="AN43:AU43"/>
    <mergeCell ref="AN44:AU44"/>
    <mergeCell ref="O44:Q44"/>
    <mergeCell ref="AP46:AQ46"/>
    <mergeCell ref="AR46:AS46"/>
    <mergeCell ref="AT46:AU46"/>
    <mergeCell ref="V44:AC44"/>
    <mergeCell ref="AN11:AO11"/>
    <mergeCell ref="AH46:AI46"/>
    <mergeCell ref="AN46:AO46"/>
    <mergeCell ref="N46:O46"/>
    <mergeCell ref="P46:Q46"/>
    <mergeCell ref="V46:W46"/>
    <mergeCell ref="X46:Y46"/>
    <mergeCell ref="Z46:AA46"/>
    <mergeCell ref="AM4:BC4"/>
    <mergeCell ref="B9:C9"/>
    <mergeCell ref="AL9:AM9"/>
    <mergeCell ref="AN9:AX9"/>
    <mergeCell ref="AY9:BA9"/>
    <mergeCell ref="T9:U9"/>
    <mergeCell ref="V9:AF9"/>
    <mergeCell ref="AG9:AI9"/>
    <mergeCell ref="B45:C45"/>
    <mergeCell ref="D45:N45"/>
    <mergeCell ref="O45:Q45"/>
    <mergeCell ref="T45:U45"/>
    <mergeCell ref="V45:AF45"/>
    <mergeCell ref="AG45:AI45"/>
    <mergeCell ref="AL45:AM45"/>
    <mergeCell ref="AN45:AX45"/>
    <mergeCell ref="AY45:BA45"/>
    <mergeCell ref="O9:Q9"/>
    <mergeCell ref="D9:N9"/>
    <mergeCell ref="D44:K44"/>
    <mergeCell ref="L44:N44"/>
    <mergeCell ref="V41:AE41"/>
    <mergeCell ref="V42:AE42"/>
    <mergeCell ref="V43:AC43"/>
    <mergeCell ref="BC10:BD11"/>
    <mergeCell ref="BC13:BD13"/>
    <mergeCell ref="BC14:BD14"/>
    <mergeCell ref="BC15:BD15"/>
    <mergeCell ref="BC16:BD16"/>
    <mergeCell ref="BC17:BD17"/>
    <mergeCell ref="BC18:BD18"/>
    <mergeCell ref="BC19:BD19"/>
    <mergeCell ref="BC20:BD20"/>
    <mergeCell ref="BC21:BD21"/>
    <mergeCell ref="BC22:BD22"/>
    <mergeCell ref="BC23:BD23"/>
    <mergeCell ref="BC24:BD24"/>
    <mergeCell ref="BC25:BD25"/>
    <mergeCell ref="BC26:BD26"/>
    <mergeCell ref="BC27:BD27"/>
    <mergeCell ref="BC28:BD28"/>
    <mergeCell ref="BC29:BD29"/>
    <mergeCell ref="BC55:BD55"/>
    <mergeCell ref="BC56:BD56"/>
    <mergeCell ref="BC57:BD57"/>
    <mergeCell ref="BC30:BD30"/>
    <mergeCell ref="BC31:BD31"/>
    <mergeCell ref="BC32:BD32"/>
    <mergeCell ref="BC33:BD33"/>
    <mergeCell ref="BC34:BD34"/>
    <mergeCell ref="BC35:BD35"/>
    <mergeCell ref="BC36:BD36"/>
    <mergeCell ref="BC37:BD37"/>
    <mergeCell ref="BC46:BD47"/>
    <mergeCell ref="BC67:BD67"/>
    <mergeCell ref="BC68:BD68"/>
    <mergeCell ref="BC69:BD69"/>
    <mergeCell ref="BC70:BD70"/>
    <mergeCell ref="BC71:BD71"/>
    <mergeCell ref="BC72:BD72"/>
    <mergeCell ref="BC73:BD73"/>
    <mergeCell ref="C1:AU2"/>
    <mergeCell ref="AK3:AU3"/>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s>
  <phoneticPr fontId="5" type="noConversion"/>
  <conditionalFormatting sqref="A4 AM4">
    <cfRule type="expression" dxfId="209" priority="1797">
      <formula>NOT($V$4="")</formula>
    </cfRule>
  </conditionalFormatting>
  <conditionalFormatting sqref="A9">
    <cfRule type="expression" dxfId="208" priority="1166">
      <formula>AND(B9="eingetragener Zw",$V$4="Eine Vorlage zur Zielwertüberwachung")</formula>
    </cfRule>
    <cfRule type="expression" dxfId="207" priority="1168">
      <formula>AND(B9="errechneter Mw",$V$4="Eine Vorlage zur Zielwertüberwachung")</formula>
    </cfRule>
  </conditionalFormatting>
  <conditionalFormatting sqref="A45">
    <cfRule type="expression" dxfId="206" priority="975">
      <formula>AND(B45="eingetragener Zw",$V$4="Eine Vorlage zur Zielwertüberwachung")</formula>
    </cfRule>
    <cfRule type="expression" dxfId="205" priority="977">
      <formula>AND(B45="errechneter Mw",$V$4="Eine Vorlage zur Zielwertüberwachung")</formula>
    </cfRule>
  </conditionalFormatting>
  <conditionalFormatting sqref="A5:B6">
    <cfRule type="expression" dxfId="204" priority="1171">
      <formula>AND(OR(NOT($C$1=""),NOT($C$3=""),NOT($T$3=""),NOT($AK$3="")),OR(A5="",A5="Test"))</formula>
    </cfRule>
  </conditionalFormatting>
  <conditionalFormatting sqref="A41:R73 BC5:BC10 BC12:BC45 BC74:BC268">
    <cfRule type="expression" dxfId="203" priority="966">
      <formula>$V$4=""</formula>
    </cfRule>
  </conditionalFormatting>
  <conditionalFormatting sqref="A5:BB6 A9:BB40 A7:N8 R7:AF8 AJ7:BB8">
    <cfRule type="expression" dxfId="202" priority="997">
      <formula>$V$4=""</formula>
    </cfRule>
  </conditionalFormatting>
  <conditionalFormatting sqref="A74:BB76">
    <cfRule type="expression" dxfId="201" priority="10">
      <formula>$V$4=""</formula>
    </cfRule>
  </conditionalFormatting>
  <conditionalFormatting sqref="A3:AK3 A1:C1 A2:B2 AV1:BC3">
    <cfRule type="expression" dxfId="200" priority="1191">
      <formula>$V$4=""</formula>
    </cfRule>
  </conditionalFormatting>
  <conditionalFormatting sqref="B9">
    <cfRule type="expression" dxfId="199" priority="1165">
      <formula>$V$4="Eine Vorlage zur Zielwertüberwachung"</formula>
    </cfRule>
  </conditionalFormatting>
  <conditionalFormatting sqref="B12">
    <cfRule type="expression" dxfId="198" priority="1169">
      <formula>OR($V$4="",NOT(B12="Auswahl"))</formula>
    </cfRule>
    <cfRule type="expression" dxfId="197" priority="1792">
      <formula>AND(NOT(A5=""),NOT(A5="Test"),OR(B12="",B12="Auswahl"))</formula>
    </cfRule>
  </conditionalFormatting>
  <conditionalFormatting sqref="B13:B37">
    <cfRule type="expression" dxfId="196" priority="1185">
      <formula>AND(L$7="----------",NOT(A$5=""),NOT(A$5="Test"))</formula>
    </cfRule>
  </conditionalFormatting>
  <conditionalFormatting sqref="B45">
    <cfRule type="expression" dxfId="195" priority="974">
      <formula>$V$4="Eine Vorlage zur Zielwertüberwachung"</formula>
    </cfRule>
  </conditionalFormatting>
  <conditionalFormatting sqref="B48">
    <cfRule type="expression" dxfId="194" priority="978">
      <formula>OR($V$4="",NOT(B48="Auswahl"))</formula>
    </cfRule>
    <cfRule type="expression" dxfId="193" priority="994">
      <formula>AND(NOT(A41=""),NOT(A41="Test"),OR(B48="",B48="Auswahl"))</formula>
    </cfRule>
  </conditionalFormatting>
  <conditionalFormatting sqref="B49:B73">
    <cfRule type="expression" dxfId="192" priority="984">
      <formula>AND(L$43="----------",NOT(A$41=""),NOT(A$41="Test"))</formula>
    </cfRule>
  </conditionalFormatting>
  <conditionalFormatting sqref="B9:C9">
    <cfRule type="expression" dxfId="191" priority="1167">
      <formula>AND(NOT(A5=""),NOT(A5="Test"),$V$4="Eine Vorlage zur Zielwertüberwachung",OR(B9="",B9="Auswahl"))</formula>
    </cfRule>
    <cfRule type="expression" dxfId="190" priority="1172">
      <formula>AND(B9="eingetragener Zw",$V$4="Eine Vorlage zur Zielwertüberwachung")</formula>
    </cfRule>
    <cfRule type="expression" dxfId="189" priority="1784">
      <formula>AND(B9="errechneter Mw",$V$4="Eine Vorlage zur Zielwertüberwachung")</formula>
    </cfRule>
  </conditionalFormatting>
  <conditionalFormatting sqref="B45:C45">
    <cfRule type="expression" dxfId="188" priority="976">
      <formula>AND(NOT(A41=""),NOT(A41="Test"),$V$4="Eine Vorlage zur Zielwertüberwachung",OR(B45="",B45="Auswahl"))</formula>
    </cfRule>
    <cfRule type="expression" dxfId="187" priority="979">
      <formula>AND(B45="eingetragener Zw",$V$4="Eine Vorlage zur Zielwertüberwachung")</formula>
    </cfRule>
    <cfRule type="expression" dxfId="186" priority="993">
      <formula>AND(B45="errechneter Mw",$V$4="Eine Vorlage zur Zielwertüberwachung")</formula>
    </cfRule>
  </conditionalFormatting>
  <conditionalFormatting sqref="D7:K7">
    <cfRule type="expression" dxfId="185" priority="1164">
      <formula>L7="----------"</formula>
    </cfRule>
    <cfRule type="expression" dxfId="184" priority="1183">
      <formula>NOT(L7="----------")</formula>
    </cfRule>
  </conditionalFormatting>
  <conditionalFormatting sqref="D8:K8">
    <cfRule type="expression" dxfId="183" priority="1162">
      <formula>NOT(D8="")</formula>
    </cfRule>
  </conditionalFormatting>
  <conditionalFormatting sqref="D43:K43">
    <cfRule type="expression" dxfId="182" priority="973">
      <formula>L43="----------"</formula>
    </cfRule>
    <cfRule type="expression" dxfId="181" priority="982">
      <formula>NOT(L43="----------")</formula>
    </cfRule>
  </conditionalFormatting>
  <conditionalFormatting sqref="D44:K44">
    <cfRule type="expression" dxfId="180" priority="971">
      <formula>NOT(D44="")</formula>
    </cfRule>
  </conditionalFormatting>
  <conditionalFormatting sqref="D9:N9">
    <cfRule type="expression" dxfId="179" priority="1125">
      <formula>NOT(D9="")</formula>
    </cfRule>
  </conditionalFormatting>
  <conditionalFormatting sqref="D45:N45">
    <cfRule type="expression" dxfId="178" priority="968">
      <formula>NOT(D45="")</formula>
    </cfRule>
  </conditionalFormatting>
  <conditionalFormatting sqref="J10:K12">
    <cfRule type="expression" dxfId="177" priority="1779">
      <formula>AND(B9="eingetragener Zw",$V$4="Eine Vorlage zur Zielwertüberwachung")</formula>
    </cfRule>
    <cfRule type="expression" dxfId="176" priority="1780">
      <formula>AND(B9="errechneter Mw",$V$4="Eine Vorlage zur Zielwertüberwachung")</formula>
    </cfRule>
  </conditionalFormatting>
  <conditionalFormatting sqref="J11:K11">
    <cfRule type="expression" dxfId="175" priority="1705">
      <formula>B10="eingetragener Zw"</formula>
    </cfRule>
    <cfRule type="expression" dxfId="174" priority="1706">
      <formula>B10="errechneter Mw"</formula>
    </cfRule>
    <cfRule type="expression" dxfId="173" priority="1707">
      <formula>B10="eingetragener Zw"</formula>
    </cfRule>
    <cfRule type="expression" dxfId="172" priority="1708">
      <formula>B10="errechneter Mw"</formula>
    </cfRule>
  </conditionalFormatting>
  <conditionalFormatting sqref="J46:K48">
    <cfRule type="expression" dxfId="171" priority="991">
      <formula>AND(B45="eingetragener Zw",$V$4="Eine Vorlage zur Zielwertüberwachung")</formula>
    </cfRule>
    <cfRule type="expression" dxfId="170" priority="992">
      <formula>AND(B45="errechneter Mw",$V$4="Eine Vorlage zur Zielwertüberwachung")</formula>
    </cfRule>
  </conditionalFormatting>
  <conditionalFormatting sqref="J47:K47">
    <cfRule type="expression" dxfId="169" priority="986">
      <formula>B46="eingetragener Zw"</formula>
    </cfRule>
    <cfRule type="expression" dxfId="168" priority="987">
      <formula>B46="errechneter Mw"</formula>
    </cfRule>
    <cfRule type="expression" dxfId="167" priority="988">
      <formula>B46="eingetragener Zw"</formula>
    </cfRule>
    <cfRule type="expression" dxfId="166" priority="989">
      <formula>B46="errechneter Mw"</formula>
    </cfRule>
  </conditionalFormatting>
  <conditionalFormatting sqref="L7:N7">
    <cfRule type="expression" dxfId="165" priority="1163">
      <formula>AND(L7="----------",$V$4="Eine Vorlage zur Zielwertermittlung")</formula>
    </cfRule>
    <cfRule type="expression" dxfId="164" priority="1177">
      <formula>AND(NOT(A5=""),NOT(A5="Test"),L7="")</formula>
    </cfRule>
    <cfRule type="expression" dxfId="163" priority="1184">
      <formula>AND(B9="eingetragener Zw",$V$4="Eine Vorlage zur Zielwertüberwachung")</formula>
    </cfRule>
    <cfRule type="expression" dxfId="162" priority="2061">
      <formula>NOT(L7="----------")</formula>
    </cfRule>
  </conditionalFormatting>
  <conditionalFormatting sqref="L8:N8">
    <cfRule type="expression" dxfId="161" priority="1127">
      <formula>NOT(L8="")</formula>
    </cfRule>
  </conditionalFormatting>
  <conditionalFormatting sqref="L43:N43">
    <cfRule type="expression" dxfId="160" priority="972">
      <formula>AND(L43="----------",$V$4="Eine Vorlage zur Zielwertermittlung")</formula>
    </cfRule>
    <cfRule type="expression" dxfId="159" priority="981">
      <formula>AND(NOT(A41=""),NOT(A41="Test"),L43="")</formula>
    </cfRule>
    <cfRule type="expression" dxfId="158" priority="983">
      <formula>AND(B45="eingetragener Zw",$V$4="Eine Vorlage zur Zielwertüberwachung")</formula>
    </cfRule>
    <cfRule type="expression" dxfId="157" priority="995">
      <formula>NOT(L43="----------")</formula>
    </cfRule>
  </conditionalFormatting>
  <conditionalFormatting sqref="L44:N44">
    <cfRule type="expression" dxfId="156" priority="970">
      <formula>NOT(L44="")</formula>
    </cfRule>
  </conditionalFormatting>
  <conditionalFormatting sqref="N5:Q5">
    <cfRule type="expression" dxfId="155" priority="1714">
      <formula>AND(NOT(A5="Test"),NOT(A5=""),N5="")</formula>
    </cfRule>
  </conditionalFormatting>
  <conditionalFormatting sqref="N6:Q6">
    <cfRule type="expression" dxfId="154" priority="1175">
      <formula>AND(NOT(A5=""),NOT(A5="Test"),N5="",L11="")</formula>
    </cfRule>
  </conditionalFormatting>
  <conditionalFormatting sqref="N41:Q41">
    <cfRule type="expression" dxfId="153" priority="990">
      <formula>AND(NOT(A41="Test"),NOT(A41=""),N41="")</formula>
    </cfRule>
  </conditionalFormatting>
  <conditionalFormatting sqref="N42:Q42">
    <cfRule type="expression" dxfId="152" priority="980">
      <formula>AND(NOT(A41=""),NOT(A41="Test"),N41="",L47="")</formula>
    </cfRule>
  </conditionalFormatting>
  <conditionalFormatting sqref="O9:Q9">
    <cfRule type="expression" dxfId="151" priority="1124">
      <formula>NOT(O9="")</formula>
    </cfRule>
    <cfRule type="expression" dxfId="150" priority="2065">
      <formula>AND(B9="errechneter Mw",$V$4="Eine Vorlage zur Zielwertüberwachung",NOT(O9=""))</formula>
    </cfRule>
  </conditionalFormatting>
  <conditionalFormatting sqref="O43:Q43">
    <cfRule type="expression" dxfId="149" priority="985">
      <formula>AND(NOT(A41=""),NOT(A41="Test"),OR(O43="Einheit",O43=""))</formula>
    </cfRule>
  </conditionalFormatting>
  <conditionalFormatting sqref="O44:Q44">
    <cfRule type="expression" dxfId="148" priority="969">
      <formula>NOT(O44="")</formula>
    </cfRule>
  </conditionalFormatting>
  <conditionalFormatting sqref="O45:Q45">
    <cfRule type="expression" dxfId="147" priority="967">
      <formula>NOT(O45="")</formula>
    </cfRule>
    <cfRule type="expression" dxfId="146" priority="996">
      <formula>AND(B45="errechneter Mw",$V$4="Eine Vorlage zur Zielwertüberwachung",NOT(O45=""))</formula>
    </cfRule>
  </conditionalFormatting>
  <conditionalFormatting sqref="S9">
    <cfRule type="expression" dxfId="145" priority="1069">
      <formula>AND(T9="eingetragener Zw",$V$4="Eine Vorlage zur Zielwertüberwachung")</formula>
    </cfRule>
    <cfRule type="expression" dxfId="144" priority="1071">
      <formula>AND(T9="errechneter Mw",$V$4="Eine Vorlage zur Zielwertüberwachung")</formula>
    </cfRule>
  </conditionalFormatting>
  <conditionalFormatting sqref="S45">
    <cfRule type="expression" dxfId="143" priority="944">
      <formula>AND(T45="eingetragener Zw",$V$4="Eine Vorlage zur Zielwertüberwachung")</formula>
    </cfRule>
    <cfRule type="expression" dxfId="142" priority="946">
      <formula>AND(T45="errechneter Mw",$V$4="Eine Vorlage zur Zielwertüberwachung")</formula>
    </cfRule>
  </conditionalFormatting>
  <conditionalFormatting sqref="S41:AI42 S44:AD44 S43:AF43">
    <cfRule type="expression" dxfId="141" priority="935">
      <formula>$V$4=""</formula>
    </cfRule>
  </conditionalFormatting>
  <conditionalFormatting sqref="S45:AI73">
    <cfRule type="expression" dxfId="140" priority="158">
      <formula>$V$4=""</formula>
    </cfRule>
  </conditionalFormatting>
  <conditionalFormatting sqref="T9">
    <cfRule type="expression" dxfId="139" priority="1068">
      <formula>$V$4="Eine Vorlage zur Zielwertüberwachung"</formula>
    </cfRule>
  </conditionalFormatting>
  <conditionalFormatting sqref="T12">
    <cfRule type="expression" dxfId="138" priority="1072">
      <formula>OR($V$4="",NOT(T12="Auswahl"))</formula>
    </cfRule>
    <cfRule type="expression" dxfId="137" priority="1089">
      <formula>AND(NOT(S5=""),NOT(S5="Test"),OR(T12="",T12="Auswahl"))</formula>
    </cfRule>
  </conditionalFormatting>
  <conditionalFormatting sqref="T13:T37">
    <cfRule type="expression" dxfId="136" priority="1079">
      <formula>AND(AD$7="----------",NOT(S$5=""),NOT(S$5="Test"))</formula>
    </cfRule>
  </conditionalFormatting>
  <conditionalFormatting sqref="T45">
    <cfRule type="expression" dxfId="135" priority="943">
      <formula>$V$4="Eine Vorlage zur Zielwertüberwachung"</formula>
    </cfRule>
  </conditionalFormatting>
  <conditionalFormatting sqref="T48">
    <cfRule type="expression" dxfId="134" priority="947">
      <formula>OR($V$4="",NOT(T48="Auswahl"))</formula>
    </cfRule>
    <cfRule type="expression" dxfId="133" priority="963">
      <formula>AND(NOT(S41=""),NOT(S41="Test"),OR(T48="",T48="Auswahl"))</formula>
    </cfRule>
  </conditionalFormatting>
  <conditionalFormatting sqref="T49:T73">
    <cfRule type="expression" dxfId="132" priority="159">
      <formula>AND(AD$43="----------",NOT(S$41=""),NOT(S$41="Test"))</formula>
    </cfRule>
  </conditionalFormatting>
  <conditionalFormatting sqref="T9:U9">
    <cfRule type="expression" dxfId="131" priority="1070">
      <formula>AND(NOT(S5=""),NOT(S5="Test"),$V$4="Eine Vorlage zur Zielwertüberwachung",OR(T9="",T9="Auswahl"))</formula>
    </cfRule>
    <cfRule type="expression" dxfId="130" priority="1074">
      <formula>AND(T9="eingetragener Zw",$V$4="Eine Vorlage zur Zielwertüberwachung")</formula>
    </cfRule>
    <cfRule type="expression" dxfId="129" priority="1088">
      <formula>AND(T9="errechneter Mw",$V$4="Eine Vorlage zur Zielwertüberwachung")</formula>
    </cfRule>
  </conditionalFormatting>
  <conditionalFormatting sqref="T45:U45">
    <cfRule type="expression" dxfId="128" priority="945">
      <formula>AND(NOT(S41=""),NOT(S41="Test"),$V$4="Eine Vorlage zur Zielwertüberwachung",OR(T45="",T45="Auswahl"))</formula>
    </cfRule>
    <cfRule type="expression" dxfId="127" priority="948">
      <formula>AND(T45="eingetragener Zw",$V$4="Eine Vorlage zur Zielwertüberwachung")</formula>
    </cfRule>
    <cfRule type="expression" dxfId="126" priority="962">
      <formula>AND(T45="errechneter Mw",$V$4="Eine Vorlage zur Zielwertüberwachung")</formula>
    </cfRule>
  </conditionalFormatting>
  <conditionalFormatting sqref="V7:AC7">
    <cfRule type="expression" dxfId="125" priority="1067">
      <formula>AD7="----------"</formula>
    </cfRule>
    <cfRule type="expression" dxfId="124" priority="1077">
      <formula>NOT(AD7="----------")</formula>
    </cfRule>
  </conditionalFormatting>
  <conditionalFormatting sqref="V8:AC8">
    <cfRule type="expression" dxfId="123" priority="1065">
      <formula>NOT(V8="")</formula>
    </cfRule>
  </conditionalFormatting>
  <conditionalFormatting sqref="V43:AC43">
    <cfRule type="expression" dxfId="122" priority="942">
      <formula>AD43="----------"</formula>
    </cfRule>
    <cfRule type="expression" dxfId="121" priority="951">
      <formula>NOT(AD43="----------")</formula>
    </cfRule>
  </conditionalFormatting>
  <conditionalFormatting sqref="V44:AC44">
    <cfRule type="expression" dxfId="120" priority="940">
      <formula>NOT(V44="")</formula>
    </cfRule>
  </conditionalFormatting>
  <conditionalFormatting sqref="V9:AF9">
    <cfRule type="expression" dxfId="119" priority="1062">
      <formula>NOT(V9="")</formula>
    </cfRule>
  </conditionalFormatting>
  <conditionalFormatting sqref="V45:AF45">
    <cfRule type="expression" dxfId="118" priority="8">
      <formula>NOT($AD$44="")</formula>
    </cfRule>
    <cfRule type="expression" dxfId="117" priority="937">
      <formula>NOT(V45="")</formula>
    </cfRule>
  </conditionalFormatting>
  <conditionalFormatting sqref="V4:AK4">
    <cfRule type="expression" dxfId="116" priority="1795">
      <formula>NOT($V$4="")</formula>
    </cfRule>
    <cfRule type="expression" dxfId="115" priority="1796">
      <formula>$V$4=""</formula>
    </cfRule>
  </conditionalFormatting>
  <conditionalFormatting sqref="AB10:AC12">
    <cfRule type="expression" dxfId="114" priority="1086">
      <formula>AND(T9="eingetragener Zw",$V$4="Eine Vorlage zur Zielwertüberwachung")</formula>
    </cfRule>
    <cfRule type="expression" dxfId="113" priority="1087">
      <formula>AND(T9="errechneter Mw",$V$4="Eine Vorlage zur Zielwertüberwachung")</formula>
    </cfRule>
  </conditionalFormatting>
  <conditionalFormatting sqref="AB11:AC11">
    <cfRule type="expression" dxfId="112" priority="1081">
      <formula>T10="eingetragener Zw"</formula>
    </cfRule>
    <cfRule type="expression" dxfId="111" priority="1082">
      <formula>T10="errechneter Mw"</formula>
    </cfRule>
    <cfRule type="expression" dxfId="110" priority="1083">
      <formula>T10="eingetragener Zw"</formula>
    </cfRule>
    <cfRule type="expression" dxfId="109" priority="1084">
      <formula>T10="errechneter Mw"</formula>
    </cfRule>
  </conditionalFormatting>
  <conditionalFormatting sqref="AB46:AC48">
    <cfRule type="expression" dxfId="108" priority="960">
      <formula>AND(T45="eingetragener Zw",$V$4="Eine Vorlage zur Zielwertüberwachung")</formula>
    </cfRule>
    <cfRule type="expression" dxfId="107" priority="961">
      <formula>AND(T45="errechneter Mw",$V$4="Eine Vorlage zur Zielwertüberwachung")</formula>
    </cfRule>
  </conditionalFormatting>
  <conditionalFormatting sqref="AB47:AC47">
    <cfRule type="expression" dxfId="106" priority="955">
      <formula>T46="eingetragener Zw"</formula>
    </cfRule>
    <cfRule type="expression" dxfId="105" priority="956">
      <formula>T46="errechneter Mw"</formula>
    </cfRule>
    <cfRule type="expression" dxfId="104" priority="957">
      <formula>T46="eingetragener Zw"</formula>
    </cfRule>
    <cfRule type="expression" dxfId="103" priority="958">
      <formula>T46="errechneter Mw"</formula>
    </cfRule>
  </conditionalFormatting>
  <conditionalFormatting sqref="AD44">
    <cfRule type="expression" dxfId="102" priority="939">
      <formula>NOT(AD44="")</formula>
    </cfRule>
  </conditionalFormatting>
  <conditionalFormatting sqref="AD7:AF7">
    <cfRule type="expression" dxfId="101" priority="1066">
      <formula>AND(AD7="----------",$V$4="Eine Vorlage zur Zielwertermittlung")</formula>
    </cfRule>
    <cfRule type="expression" dxfId="100" priority="1076">
      <formula>AND(NOT(S5=""),NOT(S5="Test"),AD7="")</formula>
    </cfRule>
    <cfRule type="expression" dxfId="99" priority="1078">
      <formula>AND(T9="eingetragener Zw",$V$4="Eine Vorlage zur Zielwertüberwachung")</formula>
    </cfRule>
    <cfRule type="expression" dxfId="98" priority="1090">
      <formula>NOT(AD7="----------")</formula>
    </cfRule>
  </conditionalFormatting>
  <conditionalFormatting sqref="AD8:AF8">
    <cfRule type="expression" dxfId="97" priority="1064">
      <formula>NOT(AD8="")</formula>
    </cfRule>
  </conditionalFormatting>
  <conditionalFormatting sqref="AD43:AF43">
    <cfRule type="expression" dxfId="96" priority="941">
      <formula>AND(AD43="----------",$V$4="Eine Vorlage zur Zielwertermittlung")</formula>
    </cfRule>
    <cfRule type="expression" dxfId="95" priority="950">
      <formula>AND(NOT(S41=""),NOT(S41="Test"),AD43="")</formula>
    </cfRule>
    <cfRule type="expression" dxfId="94" priority="952">
      <formula>AND(T45="eingetragener Zw",$V$4="Eine Vorlage zur Zielwertüberwachung")</formula>
    </cfRule>
    <cfRule type="expression" dxfId="93" priority="964">
      <formula>NOT(AD43="----------")</formula>
    </cfRule>
  </conditionalFormatting>
  <conditionalFormatting sqref="AF5:AI5">
    <cfRule type="expression" dxfId="92" priority="1085">
      <formula>AND(NOT(S5="Test"),NOT(S5=""),AF5="")</formula>
    </cfRule>
  </conditionalFormatting>
  <conditionalFormatting sqref="AF6:AI6">
    <cfRule type="expression" dxfId="91" priority="1075">
      <formula>AND(NOT(S5=""),NOT(S5="Test"),AF5="",AD11="")</formula>
    </cfRule>
  </conditionalFormatting>
  <conditionalFormatting sqref="AF41:AI41">
    <cfRule type="expression" dxfId="90" priority="959">
      <formula>AND(NOT(S41="Test"),NOT(S41=""),AF41="")</formula>
    </cfRule>
  </conditionalFormatting>
  <conditionalFormatting sqref="AF42:AI42">
    <cfRule type="expression" dxfId="89" priority="949">
      <formula>AND(NOT(S41=""),NOT(S41="Test"),AF41="",AD47="")</formula>
    </cfRule>
  </conditionalFormatting>
  <conditionalFormatting sqref="AG9:AI9">
    <cfRule type="expression" dxfId="88" priority="1061">
      <formula>NOT(AG9="")</formula>
    </cfRule>
    <cfRule type="expression" dxfId="87" priority="1091">
      <formula>AND(T9="errechneter Mw",$V$4="Eine Vorlage zur Zielwertüberwachung",NOT(AG9=""))</formula>
    </cfRule>
  </conditionalFormatting>
  <conditionalFormatting sqref="AG45:AI45">
    <cfRule type="expression" dxfId="86" priority="936">
      <formula>NOT(AG45="")</formula>
    </cfRule>
    <cfRule type="expression" dxfId="85" priority="965">
      <formula>AND(T45="errechneter Mw",$V$4="Eine Vorlage zur Zielwertüberwachung",NOT(AG45=""))</formula>
    </cfRule>
  </conditionalFormatting>
  <conditionalFormatting sqref="AJ42:BB73 AJ41:AW41 BB41">
    <cfRule type="expression" dxfId="84" priority="156">
      <formula>$V$4=""</formula>
    </cfRule>
  </conditionalFormatting>
  <conditionalFormatting sqref="AK9">
    <cfRule type="expression" dxfId="83" priority="1006">
      <formula>AND(AL9="eingetragener Zw",$V$4="Eine Vorlage zur Zielwertüberwachung")</formula>
    </cfRule>
    <cfRule type="expression" dxfId="82" priority="1008">
      <formula>AND(AL9="errechneter Mw",$V$4="Eine Vorlage zur Zielwertüberwachung")</formula>
    </cfRule>
  </conditionalFormatting>
  <conditionalFormatting sqref="AK45">
    <cfRule type="expression" dxfId="81" priority="913">
      <formula>AND(AL45="eingetragener Zw",$V$4="Eine Vorlage zur Zielwertüberwachung")</formula>
    </cfRule>
    <cfRule type="expression" dxfId="80" priority="915">
      <formula>AND(AL45="errechneter Mw",$V$4="Eine Vorlage zur Zielwertüberwachung")</formula>
    </cfRule>
  </conditionalFormatting>
  <conditionalFormatting sqref="AL4">
    <cfRule type="expression" dxfId="79" priority="9">
      <formula>$V$4=""</formula>
    </cfRule>
  </conditionalFormatting>
  <conditionalFormatting sqref="AL9">
    <cfRule type="expression" dxfId="78" priority="1005">
      <formula>$V$4="Eine Vorlage zur Zielwertüberwachung"</formula>
    </cfRule>
  </conditionalFormatting>
  <conditionalFormatting sqref="AL12">
    <cfRule type="expression" dxfId="77" priority="1009">
      <formula>OR($V$4="",NOT(AL12="Auswahl"))</formula>
    </cfRule>
    <cfRule type="expression" dxfId="76" priority="1026">
      <formula>AND(NOT(AK5=""),NOT(AK5="Test"),OR(AL12="",AL12="Auswahl"))</formula>
    </cfRule>
  </conditionalFormatting>
  <conditionalFormatting sqref="AL13:AL37">
    <cfRule type="expression" dxfId="75" priority="1016">
      <formula>AND(AV$7="----------",NOT(AK$5=""),NOT(AK$5="Test"))</formula>
    </cfRule>
  </conditionalFormatting>
  <conditionalFormatting sqref="AL45">
    <cfRule type="expression" dxfId="74" priority="912">
      <formula>$V$4="Eine Vorlage zur Zielwertüberwachung"</formula>
    </cfRule>
  </conditionalFormatting>
  <conditionalFormatting sqref="AL48">
    <cfRule type="expression" dxfId="73" priority="916">
      <formula>OR($V$4="",NOT(AL48="Auswahl"))</formula>
    </cfRule>
    <cfRule type="expression" dxfId="72" priority="932">
      <formula>AND(NOT(AK41=""),NOT(AK41="Test"),OR(AL48="",AL48="Auswahl"))</formula>
    </cfRule>
  </conditionalFormatting>
  <conditionalFormatting sqref="AL49:AL73">
    <cfRule type="expression" dxfId="71" priority="157">
      <formula>AND(AV$43="----------",NOT(AK$41=""),NOT(AK$41="Test"))</formula>
    </cfRule>
  </conditionalFormatting>
  <conditionalFormatting sqref="AL9:AM9">
    <cfRule type="expression" dxfId="70" priority="1007">
      <formula>AND(NOT(AK5=""),NOT(AK5="Test"),$V$4="Eine Vorlage zur Zielwertüberwachung",OR(AL9="",AL9="Auswahl"))</formula>
    </cfRule>
    <cfRule type="expression" dxfId="69" priority="1011">
      <formula>AND(AL9="eingetragener Zw",$V$4="Eine Vorlage zur Zielwertüberwachung")</formula>
    </cfRule>
    <cfRule type="expression" dxfId="68" priority="1025">
      <formula>AND(AL9="errechneter Mw",$V$4="Eine Vorlage zur Zielwertüberwachung")</formula>
    </cfRule>
  </conditionalFormatting>
  <conditionalFormatting sqref="AL45:AM45">
    <cfRule type="expression" dxfId="67" priority="914">
      <formula>AND(NOT(AK41=""),NOT(AK41="Test"),$V$4="Eine Vorlage zur Zielwertüberwachung",OR(AL45="",AL45="Auswahl"))</formula>
    </cfRule>
    <cfRule type="expression" dxfId="66" priority="917">
      <formula>AND(AL45="eingetragener Zw",$V$4="Eine Vorlage zur Zielwertüberwachung")</formula>
    </cfRule>
    <cfRule type="expression" dxfId="65" priority="931">
      <formula>AND(AL45="errechneter Mw",$V$4="Eine Vorlage zur Zielwertüberwachung")</formula>
    </cfRule>
  </conditionalFormatting>
  <conditionalFormatting sqref="AN7:AU7">
    <cfRule type="expression" dxfId="64" priority="1004">
      <formula>AV7="----------"</formula>
    </cfRule>
    <cfRule type="expression" dxfId="63" priority="1014">
      <formula>NOT(AV7="----------")</formula>
    </cfRule>
  </conditionalFormatting>
  <conditionalFormatting sqref="AN8:AU8">
    <cfRule type="expression" dxfId="62" priority="1002">
      <formula>NOT(AN8="")</formula>
    </cfRule>
  </conditionalFormatting>
  <conditionalFormatting sqref="AN43:AU43">
    <cfRule type="expression" dxfId="61" priority="911">
      <formula>AV43="----------"</formula>
    </cfRule>
    <cfRule type="expression" dxfId="60" priority="920">
      <formula>NOT(AV43="----------")</formula>
    </cfRule>
  </conditionalFormatting>
  <conditionalFormatting sqref="AN44:AU44">
    <cfRule type="expression" dxfId="59" priority="909">
      <formula>NOT(AN44="")</formula>
    </cfRule>
  </conditionalFormatting>
  <conditionalFormatting sqref="AN9:AX9">
    <cfRule type="expression" dxfId="58" priority="999">
      <formula>NOT(AN9="")</formula>
    </cfRule>
  </conditionalFormatting>
  <conditionalFormatting sqref="AN45:AX45">
    <cfRule type="expression" dxfId="57" priority="906">
      <formula>NOT(AN45="")</formula>
    </cfRule>
  </conditionalFormatting>
  <conditionalFormatting sqref="AT10:AU12">
    <cfRule type="expression" dxfId="56" priority="1023">
      <formula>AND(AL9="eingetragener Zw",$V$4="Eine Vorlage zur Zielwertüberwachung")</formula>
    </cfRule>
    <cfRule type="expression" dxfId="55" priority="1024">
      <formula>AND(AL9="errechneter Mw",$V$4="Eine Vorlage zur Zielwertüberwachung")</formula>
    </cfRule>
  </conditionalFormatting>
  <conditionalFormatting sqref="AT11:AU11">
    <cfRule type="expression" dxfId="54" priority="1018">
      <formula>AL10="eingetragener Zw"</formula>
    </cfRule>
    <cfRule type="expression" dxfId="53" priority="1019">
      <formula>AL10="errechneter Mw"</formula>
    </cfRule>
    <cfRule type="expression" dxfId="52" priority="1020">
      <formula>AL10="eingetragener Zw"</formula>
    </cfRule>
    <cfRule type="expression" dxfId="51" priority="1021">
      <formula>AL10="errechneter Mw"</formula>
    </cfRule>
  </conditionalFormatting>
  <conditionalFormatting sqref="AT46:AU48">
    <cfRule type="expression" dxfId="50" priority="929">
      <formula>AND(AL45="eingetragener Zw",$V$4="Eine Vorlage zur Zielwertüberwachung")</formula>
    </cfRule>
    <cfRule type="expression" dxfId="49" priority="930">
      <formula>AND(AL45="errechneter Mw",$V$4="Eine Vorlage zur Zielwertüberwachung")</formula>
    </cfRule>
  </conditionalFormatting>
  <conditionalFormatting sqref="AT47:AU47">
    <cfRule type="expression" dxfId="48" priority="924">
      <formula>AL46="eingetragener Zw"</formula>
    </cfRule>
    <cfRule type="expression" dxfId="47" priority="925">
      <formula>AL46="errechneter Mw"</formula>
    </cfRule>
    <cfRule type="expression" dxfId="46" priority="926">
      <formula>AL46="eingetragener Zw"</formula>
    </cfRule>
    <cfRule type="expression" dxfId="45" priority="927">
      <formula>AL46="errechneter Mw"</formula>
    </cfRule>
  </conditionalFormatting>
  <conditionalFormatting sqref="AV7:AX7">
    <cfRule type="expression" dxfId="44" priority="1003">
      <formula>AND(AV7="----------",$V$4="Eine Vorlage zur Zielwertermittlung")</formula>
    </cfRule>
    <cfRule type="expression" dxfId="43" priority="1013">
      <formula>AND(NOT(AK5=""),NOT(AK5="Test"),AV7="")</formula>
    </cfRule>
    <cfRule type="expression" dxfId="42" priority="1015">
      <formula>AND(AL9="eingetragener Zw",$V$4="Eine Vorlage zur Zielwertüberwachung")</formula>
    </cfRule>
    <cfRule type="expression" dxfId="41" priority="1027">
      <formula>NOT(AV7="----------")</formula>
    </cfRule>
  </conditionalFormatting>
  <conditionalFormatting sqref="AV8:AX8">
    <cfRule type="expression" dxfId="40" priority="1001">
      <formula>NOT(AV8="")</formula>
    </cfRule>
  </conditionalFormatting>
  <conditionalFormatting sqref="AV43:AX43">
    <cfRule type="expression" dxfId="39" priority="910">
      <formula>AND(AV43="----------",$V$4="Eine Vorlage zur Zielwertermittlung")</formula>
    </cfRule>
    <cfRule type="expression" dxfId="38" priority="919">
      <formula>AND(NOT(AK41=""),NOT(AK41="Test"),AV43="")</formula>
    </cfRule>
    <cfRule type="expression" dxfId="37" priority="921">
      <formula>AND(AL45="eingetragener Zw",$V$4="Eine Vorlage zur Zielwertüberwachung")</formula>
    </cfRule>
    <cfRule type="expression" dxfId="36" priority="933">
      <formula>NOT(AV43="----------")</formula>
    </cfRule>
  </conditionalFormatting>
  <conditionalFormatting sqref="AV44:AX44">
    <cfRule type="expression" dxfId="35" priority="908">
      <formula>NOT(AV44="")</formula>
    </cfRule>
  </conditionalFormatting>
  <conditionalFormatting sqref="AX5:BA5">
    <cfRule type="expression" dxfId="34" priority="1022">
      <formula>AND(NOT(AK5="Test"),NOT(AK5=""),AX5="")</formula>
    </cfRule>
  </conditionalFormatting>
  <conditionalFormatting sqref="AX6:BA6">
    <cfRule type="expression" dxfId="33" priority="1012">
      <formula>AND(NOT(AK5=""),NOT(AK5="Test"),AX5="",AV11="")</formula>
    </cfRule>
  </conditionalFormatting>
  <conditionalFormatting sqref="AX42:BA42">
    <cfRule type="expression" dxfId="32" priority="918">
      <formula>AND(NOT(AK41=""),NOT(AK41="Test"),AX41="",AV47="")</formula>
    </cfRule>
  </conditionalFormatting>
  <conditionalFormatting sqref="AY7:BA7">
    <cfRule type="expression" dxfId="31" priority="1017">
      <formula>AND(NOT(AK5=""),NOT(AK5="Test"),OR(AY7="Einheit",AY7=""))</formula>
    </cfRule>
  </conditionalFormatting>
  <conditionalFormatting sqref="AY8:BA8">
    <cfRule type="expression" dxfId="30" priority="1000">
      <formula>NOT(AY8="")</formula>
    </cfRule>
  </conditionalFormatting>
  <conditionalFormatting sqref="AY9:BA9">
    <cfRule type="expression" dxfId="29" priority="998">
      <formula>NOT(AY9="")</formula>
    </cfRule>
    <cfRule type="expression" dxfId="28" priority="1028">
      <formula>AND(AL9="errechneter Mw",$V$4="Eine Vorlage zur Zielwertüberwachung",NOT(AY9=""))</formula>
    </cfRule>
  </conditionalFormatting>
  <conditionalFormatting sqref="AY43:BA43">
    <cfRule type="expression" dxfId="27" priority="923">
      <formula>AND(NOT(AK41=""),NOT(AK41="Test"),OR(AY43="Einheit",AY43=""))</formula>
    </cfRule>
  </conditionalFormatting>
  <conditionalFormatting sqref="AY44:BA44">
    <cfRule type="expression" dxfId="26" priority="907">
      <formula>NOT(AY44="")</formula>
    </cfRule>
  </conditionalFormatting>
  <conditionalFormatting sqref="AY45:BA45">
    <cfRule type="expression" dxfId="25" priority="905">
      <formula>NOT(AY45="")</formula>
    </cfRule>
    <cfRule type="expression" dxfId="24" priority="934">
      <formula>AND(AL45="errechneter Mw",$V$4="Eine Vorlage zur Zielwertüberwachung",NOT(AY45=""))</formula>
    </cfRule>
  </conditionalFormatting>
  <conditionalFormatting sqref="BC46 BC48:BC73">
    <cfRule type="expression" dxfId="23" priority="7">
      <formula>$V$4=""</formula>
    </cfRule>
  </conditionalFormatting>
  <conditionalFormatting sqref="O7:Q7">
    <cfRule type="expression" dxfId="22" priority="6">
      <formula>O7="Einheit"</formula>
    </cfRule>
  </conditionalFormatting>
  <conditionalFormatting sqref="O8:Q8">
    <cfRule type="expression" dxfId="21" priority="5">
      <formula>O8="Einheit"</formula>
    </cfRule>
  </conditionalFormatting>
  <conditionalFormatting sqref="AG43:AI43">
    <cfRule type="expression" dxfId="20" priority="4">
      <formula>AG43="Einheit"</formula>
    </cfRule>
  </conditionalFormatting>
  <conditionalFormatting sqref="AG44:AI44">
    <cfRule type="expression" dxfId="19" priority="3">
      <formula>AG44="Einheit"</formula>
    </cfRule>
  </conditionalFormatting>
  <conditionalFormatting sqref="AG7:AI7">
    <cfRule type="expression" dxfId="18" priority="2">
      <formula>AG7="Einheit"</formula>
    </cfRule>
  </conditionalFormatting>
  <conditionalFormatting sqref="AG8:AI8">
    <cfRule type="expression" dxfId="17" priority="1">
      <formula>AG8="Einheit"</formula>
    </cfRule>
  </conditionalFormatting>
  <dataValidations count="1">
    <dataValidation showInputMessage="1" showErrorMessage="1" sqref="L7:N7 L43:N43 AD43:AF43 AV43:AX43"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28.04.2026    &amp;CSeite &amp;P/&amp;N&amp;RPolymed.ch/Downloads/Labor/ZybioZ3          </oddFooter>
  </headerFooter>
  <rowBreaks count="1" manualBreakCount="1">
    <brk id="37" max="5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xm:sqref>
        </x14:dataValidation>
        <x14:dataValidation type="list" showInputMessage="1" showErrorMessage="1" xr:uid="{0FB66A0D-91D7-4747-80E9-82DF2FC4C9C0}">
          <x14:formula1>
            <xm:f>Hilfstabelle!$Q$21:$Q$23</xm:f>
          </x14:formula1>
          <xm:sqref>B9 AL9 T9 B45 T45 AL45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4F5-F9E3-4BCC-83C6-F25C1D0D4520}">
  <dimension ref="B1:J12"/>
  <sheetViews>
    <sheetView showGridLines="0" zoomScaleNormal="100" workbookViewId="0">
      <selection activeCell="I11" sqref="I11"/>
    </sheetView>
  </sheetViews>
  <sheetFormatPr baseColWidth="10" defaultRowHeight="12.75" x14ac:dyDescent="0.2"/>
  <cols>
    <col min="1" max="1" width="1" customWidth="1"/>
    <col min="2" max="2" width="16" customWidth="1"/>
    <col min="3" max="3" width="8.5703125" customWidth="1"/>
    <col min="4" max="4" width="10.7109375" customWidth="1"/>
    <col min="5" max="5" width="12.7109375" customWidth="1"/>
    <col min="6" max="6" width="12.28515625" customWidth="1"/>
  </cols>
  <sheetData>
    <row r="1" spans="2:10" ht="5.25" customHeight="1" thickBot="1" x14ac:dyDescent="0.25">
      <c r="E1">
        <v>2</v>
      </c>
    </row>
    <row r="2" spans="2:10" ht="12.75" customHeight="1" x14ac:dyDescent="0.2">
      <c r="B2" s="223" t="s">
        <v>267</v>
      </c>
      <c r="C2" s="117"/>
      <c r="D2" s="117"/>
      <c r="E2" s="117"/>
      <c r="F2" s="117"/>
      <c r="G2" s="117"/>
      <c r="H2" s="117"/>
      <c r="I2" s="117"/>
      <c r="J2" s="120"/>
    </row>
    <row r="3" spans="2:10" ht="12.75" customHeight="1" x14ac:dyDescent="0.2">
      <c r="B3" s="224"/>
      <c r="C3" s="119"/>
      <c r="D3" s="119"/>
      <c r="E3" s="119"/>
      <c r="F3" s="119"/>
      <c r="G3" s="119"/>
      <c r="H3" s="119"/>
      <c r="I3" s="119"/>
      <c r="J3" s="121"/>
    </row>
    <row r="4" spans="2:10" ht="12.75" customHeight="1" x14ac:dyDescent="0.2">
      <c r="B4" s="118"/>
      <c r="C4" s="119"/>
      <c r="D4" s="119"/>
      <c r="E4" s="119"/>
      <c r="F4" s="119"/>
      <c r="G4" s="119"/>
      <c r="H4" s="119"/>
      <c r="I4" s="119"/>
      <c r="J4" s="121"/>
    </row>
    <row r="5" spans="2:10" ht="18.75" thickBot="1" x14ac:dyDescent="0.3">
      <c r="B5" s="149" t="str">
        <f>Dokumentationshilfe!C3</f>
        <v>Myt-3D</v>
      </c>
      <c r="C5" s="152" t="s">
        <v>266</v>
      </c>
      <c r="D5" s="226" t="str">
        <f>Dokumentationshilfe!T3</f>
        <v>B0526N</v>
      </c>
      <c r="E5" s="226"/>
      <c r="F5" s="225" t="s">
        <v>262</v>
      </c>
      <c r="G5" s="225"/>
      <c r="H5" s="222">
        <f>Dokumentationshilfe!AK3</f>
        <v>46239</v>
      </c>
      <c r="I5" s="222"/>
      <c r="J5" s="122"/>
    </row>
    <row r="6" spans="2:10" ht="13.5" thickBot="1" x14ac:dyDescent="0.25"/>
    <row r="7" spans="2:10" ht="16.5" thickBot="1" x14ac:dyDescent="0.25">
      <c r="B7" s="123" t="s">
        <v>263</v>
      </c>
      <c r="C7" s="124" t="s">
        <v>2</v>
      </c>
      <c r="D7" s="125" t="s">
        <v>3</v>
      </c>
      <c r="E7" s="126" t="s">
        <v>4</v>
      </c>
      <c r="F7" s="127" t="s">
        <v>264</v>
      </c>
      <c r="G7" s="128" t="s">
        <v>5</v>
      </c>
      <c r="H7" s="129" t="s">
        <v>6</v>
      </c>
      <c r="I7" s="130" t="s">
        <v>7</v>
      </c>
      <c r="J7" s="131" t="s">
        <v>265</v>
      </c>
    </row>
    <row r="8" spans="2:10" ht="16.5" thickBot="1" x14ac:dyDescent="0.25">
      <c r="B8" s="132" t="s">
        <v>145</v>
      </c>
      <c r="C8" s="139">
        <f>Dokumentationshilfe!D11</f>
        <v>6.52</v>
      </c>
      <c r="D8" s="140">
        <f>Dokumentationshilfe!F11</f>
        <v>6.85</v>
      </c>
      <c r="E8" s="141">
        <f>Dokumentationshilfe!H11</f>
        <v>7.18</v>
      </c>
      <c r="F8" s="142">
        <f>Dokumentationshilfe!L7</f>
        <v>7.5</v>
      </c>
      <c r="G8" s="141">
        <f>Dokumentationshilfe!L11</f>
        <v>7.82</v>
      </c>
      <c r="H8" s="143">
        <f>Dokumentationshilfe!N11</f>
        <v>8.15</v>
      </c>
      <c r="I8" s="139">
        <f>Dokumentationshilfe!P11</f>
        <v>8.48</v>
      </c>
      <c r="J8" s="150">
        <v>1</v>
      </c>
    </row>
    <row r="9" spans="2:10" ht="16.5" thickBot="1" x14ac:dyDescent="0.25">
      <c r="B9" s="132" t="s">
        <v>103</v>
      </c>
      <c r="C9" s="139">
        <f>Dokumentationshilfe!V11</f>
        <v>4.42</v>
      </c>
      <c r="D9" s="140">
        <f>Dokumentationshilfe!X11</f>
        <v>4.5</v>
      </c>
      <c r="E9" s="141">
        <f>Dokumentationshilfe!Z11</f>
        <v>4.58</v>
      </c>
      <c r="F9" s="142">
        <f>Dokumentationshilfe!AD7</f>
        <v>4.66</v>
      </c>
      <c r="G9" s="141">
        <f>Dokumentationshilfe!AD11</f>
        <v>4.74</v>
      </c>
      <c r="H9" s="143">
        <f>Dokumentationshilfe!AF11</f>
        <v>4.82</v>
      </c>
      <c r="I9" s="139">
        <f>Dokumentationshilfe!AH11</f>
        <v>4.9000000000000004</v>
      </c>
      <c r="J9" s="151">
        <v>0.24</v>
      </c>
    </row>
    <row r="10" spans="2:10" ht="16.5" thickBot="1" x14ac:dyDescent="0.25">
      <c r="B10" s="132" t="s">
        <v>120</v>
      </c>
      <c r="C10" s="144">
        <f>Dokumentationshilfe!AN11</f>
        <v>13.2</v>
      </c>
      <c r="D10" s="145">
        <f>Dokumentationshilfe!AP11</f>
        <v>13.4</v>
      </c>
      <c r="E10" s="146">
        <f>Dokumentationshilfe!AR11</f>
        <v>13.6</v>
      </c>
      <c r="F10" s="147">
        <f>Dokumentationshilfe!AV7</f>
        <v>13.8</v>
      </c>
      <c r="G10" s="146">
        <f>Dokumentationshilfe!AV11</f>
        <v>14</v>
      </c>
      <c r="H10" s="148">
        <f>Dokumentationshilfe!AX11</f>
        <v>14.2</v>
      </c>
      <c r="I10" s="144">
        <f>Dokumentationshilfe!AZ11</f>
        <v>14.4</v>
      </c>
      <c r="J10" s="150">
        <v>0.6</v>
      </c>
    </row>
    <row r="11" spans="2:10" ht="16.5" thickBot="1" x14ac:dyDescent="0.25">
      <c r="B11" s="132" t="s">
        <v>115</v>
      </c>
      <c r="C11" s="144">
        <f>Dokumentationshilfe!D47</f>
        <v>37.1</v>
      </c>
      <c r="D11" s="145">
        <f>Dokumentationshilfe!F47</f>
        <v>37.800000000000004</v>
      </c>
      <c r="E11" s="146">
        <f>Dokumentationshilfe!H47</f>
        <v>38.5</v>
      </c>
      <c r="F11" s="147">
        <f>Dokumentationshilfe!L43</f>
        <v>39.1</v>
      </c>
      <c r="G11" s="146">
        <f>Dokumentationshilfe!L47</f>
        <v>39.700000000000003</v>
      </c>
      <c r="H11" s="148">
        <f>Dokumentationshilfe!N47</f>
        <v>40.4</v>
      </c>
      <c r="I11" s="144">
        <f>Dokumentationshilfe!P47</f>
        <v>41.1</v>
      </c>
      <c r="J11" s="150">
        <v>2</v>
      </c>
    </row>
    <row r="12" spans="2:10" ht="16.5" thickBot="1" x14ac:dyDescent="0.25">
      <c r="B12" s="132" t="s">
        <v>179</v>
      </c>
      <c r="C12" s="133">
        <f>Dokumentationshilfe!V47</f>
        <v>239</v>
      </c>
      <c r="D12" s="134">
        <f>Dokumentationshilfe!X47</f>
        <v>253</v>
      </c>
      <c r="E12" s="135">
        <f>Dokumentationshilfe!Z47</f>
        <v>266</v>
      </c>
      <c r="F12" s="136">
        <f>Dokumentationshilfe!AD43</f>
        <v>279</v>
      </c>
      <c r="G12" s="135">
        <f>Dokumentationshilfe!AD47</f>
        <v>292</v>
      </c>
      <c r="H12" s="137">
        <f>Dokumentationshilfe!AF47</f>
        <v>305</v>
      </c>
      <c r="I12" s="133">
        <f>Dokumentationshilfe!AH47</f>
        <v>319</v>
      </c>
      <c r="J12" s="138">
        <v>40</v>
      </c>
    </row>
  </sheetData>
  <sheetProtection algorithmName="SHA-512" hashValue="D+5RNDotUhUsuV0h2sIN7jA4oo02g7k4j79LJPdXIJrrQt4Nv9lU0uR9/aUPE/Kw3NTOWCXrXY9uUFknMbb9ow==" saltValue="q5TIPYVUwFWFep1W+QwXXw==" spinCount="100000" sheet="1" objects="1" scenarios="1"/>
  <mergeCells count="4">
    <mergeCell ref="H5:I5"/>
    <mergeCell ref="B2:B3"/>
    <mergeCell ref="F5:G5"/>
    <mergeCell ref="D5:E5"/>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6DA2-59B1-4CC5-9E1B-DCE7C534A1F5}">
  <dimension ref="B1:M357"/>
  <sheetViews>
    <sheetView showGridLines="0" zoomScaleNormal="100" workbookViewId="0">
      <selection activeCell="C21" sqref="C21"/>
    </sheetView>
  </sheetViews>
  <sheetFormatPr baseColWidth="10" defaultRowHeight="12.75" x14ac:dyDescent="0.2"/>
  <cols>
    <col min="1" max="1" width="2" style="67" customWidth="1"/>
    <col min="2" max="2" width="14.42578125" style="67" customWidth="1"/>
    <col min="3" max="3" width="12" style="67" customWidth="1"/>
    <col min="4" max="4" width="13.140625" style="67" customWidth="1"/>
    <col min="5" max="5" width="25.42578125" style="67" customWidth="1"/>
    <col min="6" max="6" width="27.140625" style="67" customWidth="1"/>
    <col min="7" max="7" width="23.7109375" style="67" bestFit="1" customWidth="1"/>
    <col min="8" max="8" width="4.140625" style="67" customWidth="1"/>
    <col min="9" max="9" width="13.140625" style="67" customWidth="1"/>
    <col min="10" max="10" width="26.28515625" style="67" bestFit="1" customWidth="1"/>
    <col min="11" max="11" width="17.5703125" style="67" bestFit="1" customWidth="1"/>
    <col min="12" max="12" width="21" style="67" bestFit="1" customWidth="1"/>
    <col min="13" max="13" width="23.140625" style="67" bestFit="1" customWidth="1"/>
    <col min="14" max="16384" width="11.42578125" style="67"/>
  </cols>
  <sheetData>
    <row r="1" spans="2:13" ht="9" customHeight="1" thickBot="1" x14ac:dyDescent="0.25"/>
    <row r="2" spans="2:13" ht="16.5" customHeight="1" thickTop="1" thickBot="1" x14ac:dyDescent="0.3">
      <c r="B2" s="228" t="s">
        <v>211</v>
      </c>
      <c r="C2" s="229"/>
      <c r="D2" s="229"/>
      <c r="E2" s="229"/>
      <c r="F2" s="229"/>
      <c r="G2" s="230"/>
      <c r="I2" s="228" t="s">
        <v>212</v>
      </c>
      <c r="J2" s="229"/>
      <c r="K2" s="229"/>
      <c r="L2" s="229"/>
      <c r="M2" s="230"/>
    </row>
    <row r="3" spans="2:13" ht="16.5" customHeight="1" thickBot="1" x14ac:dyDescent="0.25">
      <c r="B3" s="68"/>
      <c r="C3" s="69"/>
      <c r="D3" s="69"/>
      <c r="E3" s="69"/>
      <c r="F3" s="69"/>
      <c r="G3" s="70"/>
      <c r="I3" s="68"/>
      <c r="J3" s="69"/>
      <c r="K3" s="69"/>
      <c r="L3" s="69"/>
      <c r="M3" s="70"/>
    </row>
    <row r="4" spans="2:13" ht="16.5" customHeight="1" thickBot="1" x14ac:dyDescent="0.25">
      <c r="B4" s="71" t="s">
        <v>49</v>
      </c>
      <c r="C4" s="72" t="s">
        <v>213</v>
      </c>
      <c r="D4" s="72" t="s">
        <v>214</v>
      </c>
      <c r="E4" s="72" t="s">
        <v>215</v>
      </c>
      <c r="F4" s="72" t="s">
        <v>216</v>
      </c>
      <c r="G4" s="73" t="s">
        <v>217</v>
      </c>
      <c r="I4" s="231" t="s">
        <v>218</v>
      </c>
      <c r="J4" s="232"/>
      <c r="K4" s="232"/>
      <c r="L4" s="232"/>
      <c r="M4" s="233"/>
    </row>
    <row r="5" spans="2:13" ht="16.5" customHeight="1" thickBot="1" x14ac:dyDescent="0.25">
      <c r="B5" s="74"/>
      <c r="C5" s="75"/>
      <c r="D5" s="75"/>
      <c r="E5" s="76" t="str">
        <f>IF(OR(C5="",D5=""),"",ABS(C5-D5))</f>
        <v/>
      </c>
      <c r="F5" s="76"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77"/>
      <c r="I5" s="78" t="s">
        <v>49</v>
      </c>
      <c r="J5" s="79" t="s">
        <v>219</v>
      </c>
      <c r="K5" s="80" t="s">
        <v>220</v>
      </c>
      <c r="L5" s="80" t="s">
        <v>221</v>
      </c>
      <c r="M5" s="81" t="s">
        <v>222</v>
      </c>
    </row>
    <row r="6" spans="2:13" ht="16.5" customHeight="1" x14ac:dyDescent="0.2">
      <c r="B6" s="82"/>
      <c r="G6" s="83"/>
      <c r="I6" s="84" t="str">
        <f>Dokumentationshilfe!A5</f>
        <v>WBC</v>
      </c>
      <c r="J6" s="85"/>
      <c r="K6" s="85"/>
      <c r="L6" s="86">
        <f>Dokumentationshilfe!J11</f>
        <v>7.5</v>
      </c>
      <c r="M6" s="87"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88" t="s">
        <v>223</v>
      </c>
      <c r="C7" s="234" t="str">
        <f>IF(OR(F5="VK manuell eingeben",F5="Parameter eingeben"),"",IF(OR(F5=0,F5=""),"",IF(AND(E5="",F5&lt;&gt;"",F5&lt;&gt;0),_xlfn.CONCAT(Hilfstabelle!Q39,MAX(C5,D5)-F5,Hilfstabelle!Q40,MAX(C5,D5)+F5,Hilfstabelle!Q41),IF(E5&lt;F5,Hilfstabelle!Q43,IF(E5&gt;F5,Hilfstabelle!Q44,"")))))</f>
        <v/>
      </c>
      <c r="D7" s="234"/>
      <c r="E7" s="234"/>
      <c r="F7" s="234"/>
      <c r="G7" s="235"/>
      <c r="I7" s="84" t="str">
        <f>Dokumentationshilfe!S5</f>
        <v>RBC</v>
      </c>
      <c r="J7" s="85"/>
      <c r="K7" s="85"/>
      <c r="L7" s="86">
        <f>Dokumentationshilfe!AB11</f>
        <v>4.66</v>
      </c>
      <c r="M7" s="87" t="str">
        <f t="shared" ref="M7:M11"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82"/>
      <c r="C8" s="236"/>
      <c r="D8" s="236"/>
      <c r="E8" s="236"/>
      <c r="F8" s="236"/>
      <c r="G8" s="237"/>
      <c r="I8" s="110" t="str">
        <f>Dokumentationshilfe!AK5</f>
        <v>Hb</v>
      </c>
      <c r="J8" s="111"/>
      <c r="K8" s="111"/>
      <c r="L8" s="112">
        <f>Dokumentationshilfe!AT11</f>
        <v>13.8</v>
      </c>
      <c r="M8" s="113" t="str">
        <f t="shared" si="0"/>
        <v>Analysesystem wählen</v>
      </c>
    </row>
    <row r="9" spans="2:13" ht="16.5" customHeight="1" thickBot="1" x14ac:dyDescent="0.25">
      <c r="B9" s="93"/>
      <c r="C9" s="238"/>
      <c r="D9" s="238"/>
      <c r="E9" s="238"/>
      <c r="F9" s="238"/>
      <c r="G9" s="239"/>
      <c r="I9" s="84" t="str">
        <f>Dokumentationshilfe!A41</f>
        <v>HCT</v>
      </c>
      <c r="J9" s="85"/>
      <c r="K9" s="85"/>
      <c r="L9" s="86">
        <f>Dokumentationshilfe!J47</f>
        <v>39.1</v>
      </c>
      <c r="M9" s="87" t="str">
        <f t="shared" si="0"/>
        <v>Analysesystem wählen</v>
      </c>
    </row>
    <row r="10" spans="2:13" ht="16.5" customHeight="1" thickTop="1" x14ac:dyDescent="0.2">
      <c r="I10" s="84" t="str">
        <f>Dokumentationshilfe!S41</f>
        <v>PLT</v>
      </c>
      <c r="J10" s="85"/>
      <c r="K10" s="85"/>
      <c r="L10" s="86">
        <f>Dokumentationshilfe!AB47</f>
        <v>279</v>
      </c>
      <c r="M10" s="87" t="str">
        <f t="shared" si="0"/>
        <v>Analysesystem wählen</v>
      </c>
    </row>
    <row r="11" spans="2:13" ht="16.5" customHeight="1" thickBot="1" x14ac:dyDescent="0.25">
      <c r="I11" s="89" t="str">
        <f>Dokumentationshilfe!AK41</f>
        <v>Test</v>
      </c>
      <c r="J11" s="90"/>
      <c r="K11" s="90"/>
      <c r="L11" s="91">
        <f>Dokumentationshilfe!AT47</f>
        <v>0</v>
      </c>
      <c r="M11" s="92" t="str">
        <f t="shared" si="0"/>
        <v>Analysesystem wählen</v>
      </c>
    </row>
    <row r="12" spans="2:13" ht="16.5" customHeight="1" thickTop="1" thickBot="1" x14ac:dyDescent="0.3">
      <c r="B12" s="240" t="s">
        <v>224</v>
      </c>
      <c r="C12" s="241"/>
      <c r="D12" s="241"/>
      <c r="E12" s="241"/>
      <c r="F12" s="241"/>
      <c r="G12" s="242"/>
    </row>
    <row r="13" spans="2:13" ht="16.5" customHeight="1" thickBot="1" x14ac:dyDescent="0.25">
      <c r="B13" s="82"/>
      <c r="G13" s="83"/>
    </row>
    <row r="14" spans="2:13" ht="16.5" customHeight="1" x14ac:dyDescent="0.2">
      <c r="B14" s="94" t="s">
        <v>225</v>
      </c>
      <c r="C14" s="227" t="s">
        <v>226</v>
      </c>
      <c r="D14" s="227"/>
      <c r="E14" s="95" t="s">
        <v>227</v>
      </c>
      <c r="F14" s="96" t="s">
        <v>228</v>
      </c>
      <c r="G14" s="97"/>
    </row>
    <row r="15" spans="2:13" ht="16.5" customHeight="1" thickBot="1" x14ac:dyDescent="0.25">
      <c r="B15" s="98"/>
      <c r="C15" s="247"/>
      <c r="D15" s="247"/>
      <c r="E15" s="90"/>
      <c r="F15" s="109" t="str">
        <f t="array" ref="F15">IF(OR(B15="",AND(B15&lt;&gt;"",OR(C15="",E15=""))),"",IFERROR(INDEX(Hilfstabelle!AD8:AD500, MATCH(1, (Hilfstabelle!AB8:AB500=C15) * (Hilfstabelle!AC8:AC500=E15), 0)) * B15,""))</f>
        <v/>
      </c>
      <c r="G15" s="99" t="str">
        <f>IF(E15="","",E15)</f>
        <v/>
      </c>
    </row>
    <row r="16" spans="2:13" ht="16.5" customHeight="1" thickTop="1" x14ac:dyDescent="0.2"/>
    <row r="17" spans="2:7" ht="16.5" customHeight="1" thickBot="1" x14ac:dyDescent="0.25"/>
    <row r="18" spans="2:7" ht="16.5" customHeight="1" thickTop="1" thickBot="1" x14ac:dyDescent="0.3">
      <c r="B18" s="228" t="s">
        <v>229</v>
      </c>
      <c r="C18" s="229"/>
      <c r="D18" s="229"/>
      <c r="E18" s="229"/>
      <c r="F18" s="229"/>
      <c r="G18" s="230"/>
    </row>
    <row r="19" spans="2:7" ht="16.5" customHeight="1" thickBot="1" x14ac:dyDescent="0.25">
      <c r="B19" s="68"/>
      <c r="C19" s="69"/>
      <c r="D19" s="69"/>
      <c r="E19" s="69"/>
      <c r="F19" s="69"/>
      <c r="G19" s="70"/>
    </row>
    <row r="20" spans="2:7" ht="16.5" customHeight="1" x14ac:dyDescent="0.2">
      <c r="B20" s="248" t="s">
        <v>230</v>
      </c>
      <c r="C20" s="249"/>
      <c r="D20" s="250" t="str">
        <f>CONCATENATE("Mittelwert der Messwerte von ",C21," (MW):")</f>
        <v>Mittelwert der Messwerte von Auswahl (MW):</v>
      </c>
      <c r="E20" s="251"/>
      <c r="F20" s="251"/>
      <c r="G20" s="10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0"))</f>
        <v>Parameter auswählen</v>
      </c>
    </row>
    <row r="21" spans="2:7" ht="16.5" customHeight="1" x14ac:dyDescent="0.25">
      <c r="B21" s="101"/>
      <c r="C21" s="102" t="s">
        <v>34</v>
      </c>
      <c r="D21" s="243" t="str">
        <f>CONCATENATE("Variationskoeffiezient der Messwerte von ",C21," (VK):")</f>
        <v>Variationskoeffiezient der Messwerte von Auswahl (VK):</v>
      </c>
      <c r="E21" s="244"/>
      <c r="F21" s="244"/>
      <c r="G21" s="103"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0"))</f>
        <v>Parameter auswählen</v>
      </c>
    </row>
    <row r="22" spans="2:7" ht="16.5" customHeight="1" x14ac:dyDescent="0.2">
      <c r="B22" s="82"/>
      <c r="D22" s="243" t="str">
        <f>CONCATENATE("Standardabweichung der Messwerte von ",C21," (s):")</f>
        <v>Standardabweichung der Messwerte von Auswahl (s):</v>
      </c>
      <c r="E22" s="244"/>
      <c r="F22" s="244"/>
      <c r="G22" s="104"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0"))</f>
        <v>Parameter auswählen</v>
      </c>
    </row>
    <row r="23" spans="2:7" ht="16.5" customHeight="1" x14ac:dyDescent="0.2">
      <c r="B23" s="82"/>
      <c r="D23" s="243" t="str">
        <f>CONCATENATE("Maximale absolute Spannweite der Messwerte von ",C21,":")</f>
        <v>Maximale absolute Spannweite der Messwerte von Auswahl:</v>
      </c>
      <c r="E23" s="244"/>
      <c r="F23" s="244"/>
      <c r="G23" s="104"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f>
        <v>Parameter auswählen</v>
      </c>
    </row>
    <row r="24" spans="2:7" ht="16.5" customHeight="1" x14ac:dyDescent="0.2">
      <c r="B24" s="82"/>
      <c r="D24" s="243" t="str">
        <f>CONCATENATE("Maximale relative Spannweite der Messwerte von ",C21," in s:")</f>
        <v>Maximale relative Spannweite der Messwerte von Auswahl in s:</v>
      </c>
      <c r="E24" s="244"/>
      <c r="F24" s="244"/>
      <c r="G24" s="104" t="str">
        <f>IF(OR(C21="Auswahl",C21=""),"Parameter auswählen",IFERROR(_xlfn.TEXTJOIN( ,FALSE,ROUND(G23/G22,2)," s"),"0"))</f>
        <v>Parameter auswählen</v>
      </c>
    </row>
    <row r="25" spans="2:7" ht="16.5" customHeight="1" x14ac:dyDescent="0.2">
      <c r="B25" s="82"/>
      <c r="D25" s="243" t="str">
        <f>CONCATENATE("max. rel. Spannweite der Messwerte von ",C21," in s (s gemäss Qualab):")</f>
        <v>max. rel. Spannweite der Messwerte von Auswahl in s (s gemäss Qualab):</v>
      </c>
      <c r="E25" s="244"/>
      <c r="F25" s="244"/>
      <c r="G25" s="104"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1)," s"),"0"))</f>
        <v>Parameter auswählen</v>
      </c>
    </row>
    <row r="26" spans="2:7" ht="16.5" customHeight="1" thickBot="1" x14ac:dyDescent="0.25">
      <c r="B26" s="93"/>
      <c r="C26" s="105"/>
      <c r="D26" s="245" t="str">
        <f>CONCATENATE("Anzahl Messungen des Parameter ",C21,":")</f>
        <v>Anzahl Messungen des Parameter Auswahl:</v>
      </c>
      <c r="E26" s="246"/>
      <c r="F26" s="246"/>
      <c r="G26" s="106"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67" customFormat="1" ht="16.5" customHeight="1" x14ac:dyDescent="0.2"/>
    <row r="50" s="67" customFormat="1" ht="16.5" customHeight="1" x14ac:dyDescent="0.2"/>
    <row r="51" s="67" customFormat="1" ht="16.5" customHeight="1" x14ac:dyDescent="0.2"/>
    <row r="52" s="67" customFormat="1" ht="16.5" customHeight="1" x14ac:dyDescent="0.2"/>
    <row r="53" s="67" customFormat="1" ht="16.5" customHeight="1" x14ac:dyDescent="0.2"/>
    <row r="54" s="67" customFormat="1" ht="16.5" customHeight="1" x14ac:dyDescent="0.2"/>
    <row r="55" s="67" customFormat="1" ht="16.5" customHeight="1" x14ac:dyDescent="0.2"/>
    <row r="56" s="67" customFormat="1" ht="16.5" customHeight="1" x14ac:dyDescent="0.2"/>
    <row r="57" s="67" customFormat="1" ht="16.5" customHeight="1" x14ac:dyDescent="0.2"/>
    <row r="58" s="67" customFormat="1" ht="16.5" customHeight="1" x14ac:dyDescent="0.2"/>
    <row r="59" s="67" customFormat="1" ht="16.5" customHeight="1" x14ac:dyDescent="0.2"/>
    <row r="60" s="67" customFormat="1" ht="16.5" customHeight="1" x14ac:dyDescent="0.2"/>
    <row r="61" s="67" customFormat="1" ht="16.5" customHeight="1" x14ac:dyDescent="0.2"/>
    <row r="62" s="67" customFormat="1" ht="16.5" customHeight="1" x14ac:dyDescent="0.2"/>
    <row r="63" s="67" customFormat="1" ht="16.5" customHeight="1" x14ac:dyDescent="0.2"/>
    <row r="64" s="67" customFormat="1" ht="16.5" customHeight="1" x14ac:dyDescent="0.2"/>
    <row r="65" s="67" customFormat="1" ht="16.5" customHeight="1" x14ac:dyDescent="0.2"/>
    <row r="66" s="67" customFormat="1" ht="16.5" customHeight="1" x14ac:dyDescent="0.2"/>
    <row r="67" s="67" customFormat="1" ht="16.5" customHeight="1" x14ac:dyDescent="0.2"/>
    <row r="68" s="67" customFormat="1" ht="16.5" customHeight="1" x14ac:dyDescent="0.2"/>
    <row r="69" s="67" customFormat="1" ht="16.5" customHeight="1" x14ac:dyDescent="0.2"/>
    <row r="70" s="67" customFormat="1" ht="16.5" customHeight="1" x14ac:dyDescent="0.2"/>
    <row r="71" s="67" customFormat="1" ht="16.5" customHeight="1" x14ac:dyDescent="0.2"/>
    <row r="72" s="67" customFormat="1" ht="16.5" customHeight="1" x14ac:dyDescent="0.2"/>
    <row r="73" s="67" customFormat="1" ht="16.5" customHeight="1" x14ac:dyDescent="0.2"/>
    <row r="74" s="67" customFormat="1" ht="16.5" customHeight="1" x14ac:dyDescent="0.2"/>
    <row r="75" s="67" customFormat="1" ht="16.5" customHeight="1" x14ac:dyDescent="0.2"/>
    <row r="76" s="67" customFormat="1" ht="16.5" customHeight="1" x14ac:dyDescent="0.2"/>
    <row r="77" s="67" customFormat="1" ht="16.5" customHeight="1" x14ac:dyDescent="0.2"/>
    <row r="78" s="67" customFormat="1" ht="16.5" customHeight="1" x14ac:dyDescent="0.2"/>
    <row r="79" s="67" customFormat="1" ht="16.5" customHeight="1" x14ac:dyDescent="0.2"/>
    <row r="80" s="67" customFormat="1" ht="16.5" customHeight="1" x14ac:dyDescent="0.2"/>
    <row r="81" s="67" customFormat="1" ht="16.5" customHeight="1" x14ac:dyDescent="0.2"/>
    <row r="82" s="67" customFormat="1" ht="16.5" customHeight="1" x14ac:dyDescent="0.2"/>
    <row r="83" s="67" customFormat="1" ht="16.5" customHeight="1" x14ac:dyDescent="0.2"/>
    <row r="84" s="67" customFormat="1" ht="16.5" customHeight="1" x14ac:dyDescent="0.2"/>
    <row r="85" s="67" customFormat="1" ht="16.5" customHeight="1" x14ac:dyDescent="0.2"/>
    <row r="86" s="67" customFormat="1" ht="16.5" customHeight="1" x14ac:dyDescent="0.2"/>
    <row r="87" s="67" customFormat="1" ht="16.5" customHeight="1" x14ac:dyDescent="0.2"/>
    <row r="88" s="67" customFormat="1" ht="16.5" customHeight="1" x14ac:dyDescent="0.2"/>
    <row r="89" s="67" customFormat="1" ht="16.5" customHeight="1" x14ac:dyDescent="0.2"/>
    <row r="90" s="67" customFormat="1" ht="16.5" customHeight="1" x14ac:dyDescent="0.2"/>
    <row r="91" s="67" customFormat="1" ht="16.5" customHeight="1" x14ac:dyDescent="0.2"/>
    <row r="92" s="67" customFormat="1" ht="16.5" customHeight="1" x14ac:dyDescent="0.2"/>
    <row r="93" s="67" customFormat="1" ht="16.5" customHeight="1" x14ac:dyDescent="0.2"/>
    <row r="94" s="67" customFormat="1" ht="16.5" customHeight="1" x14ac:dyDescent="0.2"/>
    <row r="95" s="67" customFormat="1" ht="16.5" customHeight="1" x14ac:dyDescent="0.2"/>
    <row r="96" s="67" customFormat="1" ht="16.5" customHeight="1" x14ac:dyDescent="0.2"/>
    <row r="97" s="67" customFormat="1" ht="16.5" customHeight="1" x14ac:dyDescent="0.2"/>
    <row r="98" s="67" customFormat="1" ht="16.5" customHeight="1" x14ac:dyDescent="0.2"/>
    <row r="99" s="67" customFormat="1" ht="16.5" customHeight="1" x14ac:dyDescent="0.2"/>
    <row r="100" s="67" customFormat="1" ht="16.5" customHeight="1" x14ac:dyDescent="0.2"/>
    <row r="101" s="67" customFormat="1" ht="16.5" customHeight="1" x14ac:dyDescent="0.2"/>
    <row r="102" s="67" customFormat="1" ht="16.5" customHeight="1" x14ac:dyDescent="0.2"/>
    <row r="103" s="67" customFormat="1" ht="16.5" customHeight="1" x14ac:dyDescent="0.2"/>
    <row r="104" s="67" customFormat="1" ht="16.5" customHeight="1" x14ac:dyDescent="0.2"/>
    <row r="105" s="67" customFormat="1" ht="16.5" customHeight="1" x14ac:dyDescent="0.2"/>
    <row r="106" s="67" customFormat="1" ht="16.5" customHeight="1" x14ac:dyDescent="0.2"/>
    <row r="107" s="67" customFormat="1" ht="16.5" customHeight="1" x14ac:dyDescent="0.2"/>
    <row r="108" s="67" customFormat="1" ht="16.5" customHeight="1" x14ac:dyDescent="0.2"/>
    <row r="109" s="67" customFormat="1" ht="16.5" customHeight="1" x14ac:dyDescent="0.2"/>
    <row r="110" s="67" customFormat="1" ht="16.5" customHeight="1" x14ac:dyDescent="0.2"/>
    <row r="111" s="67" customFormat="1" ht="16.5" customHeight="1" x14ac:dyDescent="0.2"/>
    <row r="112" s="67" customFormat="1" ht="16.5" customHeight="1" x14ac:dyDescent="0.2"/>
    <row r="113" s="67" customFormat="1" ht="16.5" customHeight="1" x14ac:dyDescent="0.2"/>
    <row r="114" s="67" customFormat="1" ht="16.5" customHeight="1" x14ac:dyDescent="0.2"/>
    <row r="115" s="67" customFormat="1" ht="16.5" customHeight="1" x14ac:dyDescent="0.2"/>
    <row r="116" s="67" customFormat="1" ht="16.5" customHeight="1" x14ac:dyDescent="0.2"/>
    <row r="117" s="67" customFormat="1" ht="16.5" customHeight="1" x14ac:dyDescent="0.2"/>
    <row r="118" s="67" customFormat="1" ht="16.5" customHeight="1" x14ac:dyDescent="0.2"/>
    <row r="119" s="67" customFormat="1" ht="16.5" customHeight="1" x14ac:dyDescent="0.2"/>
    <row r="120" s="67" customFormat="1" ht="16.5" customHeight="1" x14ac:dyDescent="0.2"/>
    <row r="121" s="67" customFormat="1" ht="16.5" customHeight="1" x14ac:dyDescent="0.2"/>
    <row r="122" s="67" customFormat="1" ht="15.95" customHeight="1" x14ac:dyDescent="0.2"/>
    <row r="123" s="67" customFormat="1" ht="15.95" customHeight="1" x14ac:dyDescent="0.2"/>
    <row r="124" s="67" customFormat="1" ht="15.95" customHeight="1" x14ac:dyDescent="0.2"/>
    <row r="125" s="67" customFormat="1" ht="15.95" customHeight="1" x14ac:dyDescent="0.2"/>
    <row r="126" s="67" customFormat="1" ht="15.95" customHeight="1" x14ac:dyDescent="0.2"/>
    <row r="127" s="67" customFormat="1" ht="15.95" customHeight="1" x14ac:dyDescent="0.2"/>
    <row r="128" s="67" customFormat="1" ht="15.95" customHeight="1" x14ac:dyDescent="0.2"/>
    <row r="129" s="67" customFormat="1" ht="15.95" customHeight="1" x14ac:dyDescent="0.2"/>
    <row r="130" s="67" customFormat="1" ht="15.95" customHeight="1" x14ac:dyDescent="0.2"/>
    <row r="131" s="67" customFormat="1" ht="15.95" customHeight="1" x14ac:dyDescent="0.2"/>
    <row r="132" s="67" customFormat="1" ht="15.95" customHeight="1" x14ac:dyDescent="0.2"/>
    <row r="133" s="67" customFormat="1" ht="15.95" customHeight="1" x14ac:dyDescent="0.2"/>
    <row r="134" s="67" customFormat="1" ht="15.95" customHeight="1" x14ac:dyDescent="0.2"/>
    <row r="135" s="67" customFormat="1" ht="15.95" customHeight="1" x14ac:dyDescent="0.2"/>
    <row r="136" s="67" customFormat="1" ht="15.95" customHeight="1" x14ac:dyDescent="0.2"/>
    <row r="137" s="67" customFormat="1" ht="15.95" customHeight="1" x14ac:dyDescent="0.2"/>
    <row r="138" s="67" customFormat="1" ht="15.95" customHeight="1" x14ac:dyDescent="0.2"/>
    <row r="139" s="67" customFormat="1" ht="15.95" customHeight="1" x14ac:dyDescent="0.2"/>
    <row r="140" s="67" customFormat="1" ht="15.95" customHeight="1" x14ac:dyDescent="0.2"/>
    <row r="141" s="67" customFormat="1" ht="15.95" customHeight="1" x14ac:dyDescent="0.2"/>
    <row r="142" s="67" customFormat="1" ht="15.95" customHeight="1" x14ac:dyDescent="0.2"/>
    <row r="143" s="67" customFormat="1" ht="15.95" customHeight="1" x14ac:dyDescent="0.2"/>
    <row r="144" s="67" customFormat="1" ht="15.95" customHeight="1" x14ac:dyDescent="0.2"/>
    <row r="145" s="67" customFormat="1" ht="15.95" customHeight="1" x14ac:dyDescent="0.2"/>
    <row r="146" s="67" customFormat="1" ht="15.95" customHeight="1" x14ac:dyDescent="0.2"/>
    <row r="147" s="67" customFormat="1" ht="15.95" customHeight="1" x14ac:dyDescent="0.2"/>
    <row r="148" s="67" customFormat="1" ht="15.95" customHeight="1" x14ac:dyDescent="0.2"/>
    <row r="149" s="67" customFormat="1" ht="15.95" customHeight="1" x14ac:dyDescent="0.2"/>
    <row r="150" s="67" customFormat="1" ht="15.95" customHeight="1" x14ac:dyDescent="0.2"/>
    <row r="151" s="67" customFormat="1" ht="15.95" customHeight="1" x14ac:dyDescent="0.2"/>
    <row r="152" s="67" customFormat="1" ht="15.95" customHeight="1" x14ac:dyDescent="0.2"/>
    <row r="153" s="67" customFormat="1" ht="15.95" customHeight="1" x14ac:dyDescent="0.2"/>
    <row r="154" s="67" customFormat="1" ht="15.95" customHeight="1" x14ac:dyDescent="0.2"/>
    <row r="155" s="67" customFormat="1" ht="15.95" customHeight="1" x14ac:dyDescent="0.2"/>
    <row r="156" s="67" customFormat="1" ht="15.95" customHeight="1" x14ac:dyDescent="0.2"/>
    <row r="157" s="67" customFormat="1" ht="15.95" customHeight="1" x14ac:dyDescent="0.2"/>
    <row r="158" s="67" customFormat="1" ht="15.95" customHeight="1" x14ac:dyDescent="0.2"/>
    <row r="159" s="67" customFormat="1" ht="15.95" customHeight="1" x14ac:dyDescent="0.2"/>
    <row r="160" s="67" customFormat="1" ht="15.95" customHeight="1" x14ac:dyDescent="0.2"/>
    <row r="161" s="67" customFormat="1" ht="15.95" customHeight="1" x14ac:dyDescent="0.2"/>
    <row r="162" s="67" customFormat="1" ht="15.95" customHeight="1" x14ac:dyDescent="0.2"/>
    <row r="163" s="67" customFormat="1" ht="15.95" customHeight="1" x14ac:dyDescent="0.2"/>
    <row r="164" s="67" customFormat="1" ht="15.95" customHeight="1" x14ac:dyDescent="0.2"/>
    <row r="165" s="67" customFormat="1" ht="15.95" customHeight="1" x14ac:dyDescent="0.2"/>
    <row r="166" s="67" customFormat="1" ht="15.95" customHeight="1" x14ac:dyDescent="0.2"/>
    <row r="167" s="67" customFormat="1" ht="15.95" customHeight="1" x14ac:dyDescent="0.2"/>
    <row r="168" s="67" customFormat="1" ht="15.95" customHeight="1" x14ac:dyDescent="0.2"/>
    <row r="169" s="67" customFormat="1" ht="15.95" customHeight="1" x14ac:dyDescent="0.2"/>
    <row r="170" s="67" customFormat="1" ht="15.95" customHeight="1" x14ac:dyDescent="0.2"/>
    <row r="171" s="67" customFormat="1" ht="15.95" customHeight="1" x14ac:dyDescent="0.2"/>
    <row r="172" s="67" customFormat="1" ht="15.95" customHeight="1" x14ac:dyDescent="0.2"/>
    <row r="173" s="67" customFormat="1" ht="15.95" customHeight="1" x14ac:dyDescent="0.2"/>
    <row r="174" s="67" customFormat="1" ht="15.95" customHeight="1" x14ac:dyDescent="0.2"/>
    <row r="175" s="67" customFormat="1" ht="15.95" customHeight="1" x14ac:dyDescent="0.2"/>
    <row r="176" s="67" customFormat="1" ht="15.95" customHeight="1" x14ac:dyDescent="0.2"/>
    <row r="177" s="67" customFormat="1" ht="15.95" customHeight="1" x14ac:dyDescent="0.2"/>
    <row r="178" s="67" customFormat="1" ht="15.95" customHeight="1" x14ac:dyDescent="0.2"/>
    <row r="179" s="67" customFormat="1" ht="15.95" customHeight="1" x14ac:dyDescent="0.2"/>
    <row r="180" s="67" customFormat="1" ht="15.95" customHeight="1" x14ac:dyDescent="0.2"/>
    <row r="181" s="67" customFormat="1" ht="15.95" customHeight="1" x14ac:dyDescent="0.2"/>
    <row r="182" s="67" customFormat="1" ht="15.95" customHeight="1" x14ac:dyDescent="0.2"/>
    <row r="183" s="67" customFormat="1" ht="15.95" customHeight="1" x14ac:dyDescent="0.2"/>
    <row r="184" s="67" customFormat="1" ht="15.95" customHeight="1" x14ac:dyDescent="0.2"/>
    <row r="185" s="67" customFormat="1" ht="15.95" customHeight="1" x14ac:dyDescent="0.2"/>
    <row r="186" s="67" customFormat="1" ht="15.95" customHeight="1" x14ac:dyDescent="0.2"/>
    <row r="187" s="67" customFormat="1" ht="15.95" customHeight="1" x14ac:dyDescent="0.2"/>
    <row r="188" s="67" customFormat="1" ht="15.95" customHeight="1" x14ac:dyDescent="0.2"/>
    <row r="189" s="67" customFormat="1" ht="15.95" customHeight="1" x14ac:dyDescent="0.2"/>
    <row r="190" s="67" customFormat="1" ht="15.95" customHeight="1" x14ac:dyDescent="0.2"/>
    <row r="191" s="67" customFormat="1" ht="15.95" customHeight="1" x14ac:dyDescent="0.2"/>
    <row r="192" s="67" customFormat="1" ht="15.95" customHeight="1" x14ac:dyDescent="0.2"/>
    <row r="193" s="67" customFormat="1" ht="15.95" customHeight="1" x14ac:dyDescent="0.2"/>
    <row r="194" s="67" customFormat="1" ht="15.95" customHeight="1" x14ac:dyDescent="0.2"/>
    <row r="195" s="67" customFormat="1" ht="15.95" customHeight="1" x14ac:dyDescent="0.2"/>
    <row r="196" s="67" customFormat="1" ht="15.95" customHeight="1" x14ac:dyDescent="0.2"/>
    <row r="197" s="67" customFormat="1" ht="15.95" customHeight="1" x14ac:dyDescent="0.2"/>
    <row r="198" s="67" customFormat="1" ht="15.95" customHeight="1" x14ac:dyDescent="0.2"/>
    <row r="199" s="67" customFormat="1" ht="15.95" customHeight="1" x14ac:dyDescent="0.2"/>
    <row r="200" s="67" customFormat="1" ht="15.95" customHeight="1" x14ac:dyDescent="0.2"/>
    <row r="201" s="67" customFormat="1" ht="15.95" customHeight="1" x14ac:dyDescent="0.2"/>
    <row r="202" s="67" customFormat="1" ht="15.95" customHeight="1" x14ac:dyDescent="0.2"/>
    <row r="203" s="67" customFormat="1" ht="15.95" customHeight="1" x14ac:dyDescent="0.2"/>
    <row r="204" s="67" customFormat="1" ht="15.95" customHeight="1" x14ac:dyDescent="0.2"/>
    <row r="205" s="67" customFormat="1" ht="15.95" customHeight="1" x14ac:dyDescent="0.2"/>
    <row r="206" s="67" customFormat="1" ht="15.95" customHeight="1" x14ac:dyDescent="0.2"/>
    <row r="207" s="67" customFormat="1" ht="15.95" customHeight="1" x14ac:dyDescent="0.2"/>
    <row r="208" s="67" customFormat="1" ht="15.95" customHeight="1" x14ac:dyDescent="0.2"/>
    <row r="209" s="67" customFormat="1" ht="15.95" customHeight="1" x14ac:dyDescent="0.2"/>
    <row r="210" s="67" customFormat="1" ht="15.95" customHeight="1" x14ac:dyDescent="0.2"/>
    <row r="211" s="67" customFormat="1" ht="15.95" customHeight="1" x14ac:dyDescent="0.2"/>
    <row r="212" s="67" customFormat="1" ht="15.95" customHeight="1" x14ac:dyDescent="0.2"/>
    <row r="213" s="67" customFormat="1" ht="15.95" customHeight="1" x14ac:dyDescent="0.2"/>
    <row r="214" s="67" customFormat="1" ht="15.95" customHeight="1" x14ac:dyDescent="0.2"/>
    <row r="215" s="67" customFormat="1" ht="15.95" customHeight="1" x14ac:dyDescent="0.2"/>
    <row r="216" s="67" customFormat="1" ht="15.95" customHeight="1" x14ac:dyDescent="0.2"/>
    <row r="217" s="67" customFormat="1" ht="15.95" customHeight="1" x14ac:dyDescent="0.2"/>
    <row r="218" s="67" customFormat="1" ht="15.95" customHeight="1" x14ac:dyDescent="0.2"/>
    <row r="219" s="67" customFormat="1" ht="15.95" customHeight="1" x14ac:dyDescent="0.2"/>
    <row r="220" s="67" customFormat="1" ht="15.95" customHeight="1" x14ac:dyDescent="0.2"/>
    <row r="221" s="67" customFormat="1" ht="15.95" customHeight="1" x14ac:dyDescent="0.2"/>
    <row r="222" s="67" customFormat="1" ht="15.95" customHeight="1" x14ac:dyDescent="0.2"/>
    <row r="223" s="67" customFormat="1" ht="15.95" customHeight="1" x14ac:dyDescent="0.2"/>
    <row r="224" s="67" customFormat="1" ht="15.95" customHeight="1" x14ac:dyDescent="0.2"/>
    <row r="225" s="67" customFormat="1" ht="15.95" customHeight="1" x14ac:dyDescent="0.2"/>
    <row r="226" s="67" customFormat="1" ht="15.95" customHeight="1" x14ac:dyDescent="0.2"/>
    <row r="227" s="67" customFormat="1" ht="15.95" customHeight="1" x14ac:dyDescent="0.2"/>
    <row r="228" s="67" customFormat="1" ht="15.95" customHeight="1" x14ac:dyDescent="0.2"/>
    <row r="229" s="67" customFormat="1" ht="15.95" customHeight="1" x14ac:dyDescent="0.2"/>
    <row r="230" s="67" customFormat="1" ht="15.95" customHeight="1" x14ac:dyDescent="0.2"/>
    <row r="231" s="67" customFormat="1" ht="15.95" customHeight="1" x14ac:dyDescent="0.2"/>
    <row r="232" s="67" customFormat="1" ht="15.95" customHeight="1" x14ac:dyDescent="0.2"/>
    <row r="233" s="67" customFormat="1" ht="15.95" customHeight="1" x14ac:dyDescent="0.2"/>
    <row r="234" s="67" customFormat="1" ht="15.95" customHeight="1" x14ac:dyDescent="0.2"/>
    <row r="235" s="67" customFormat="1" ht="15.95" customHeight="1" x14ac:dyDescent="0.2"/>
    <row r="236" s="67" customFormat="1" ht="15.95" customHeight="1" x14ac:dyDescent="0.2"/>
    <row r="237" s="67" customFormat="1" ht="15.95" customHeight="1" x14ac:dyDescent="0.2"/>
    <row r="238" s="67" customFormat="1" ht="15.95" customHeight="1" x14ac:dyDescent="0.2"/>
    <row r="239" s="67" customFormat="1" ht="15.95" customHeight="1" x14ac:dyDescent="0.2"/>
    <row r="240" s="67" customFormat="1" ht="15.95" customHeight="1" x14ac:dyDescent="0.2"/>
    <row r="241" s="67" customFormat="1" ht="15.95" customHeight="1" x14ac:dyDescent="0.2"/>
    <row r="242" s="67" customFormat="1" ht="15.95" customHeight="1" x14ac:dyDescent="0.2"/>
    <row r="243" s="67" customFormat="1" ht="15.95" customHeight="1" x14ac:dyDescent="0.2"/>
    <row r="244" s="67" customFormat="1" ht="15.95" customHeight="1" x14ac:dyDescent="0.2"/>
    <row r="245" s="67" customFormat="1" ht="15.95" customHeight="1" x14ac:dyDescent="0.2"/>
    <row r="246" s="67" customFormat="1" ht="15.95" customHeight="1" x14ac:dyDescent="0.2"/>
    <row r="247" s="67" customFormat="1" ht="15.95" customHeight="1" x14ac:dyDescent="0.2"/>
    <row r="248" s="67" customFormat="1" ht="15.95" customHeight="1" x14ac:dyDescent="0.2"/>
    <row r="249" s="67" customFormat="1" ht="15.95" customHeight="1" x14ac:dyDescent="0.2"/>
    <row r="250" s="67" customFormat="1" ht="15.95" customHeight="1" x14ac:dyDescent="0.2"/>
    <row r="251" s="67" customFormat="1" ht="15.95" customHeight="1" x14ac:dyDescent="0.2"/>
    <row r="252" s="67" customFormat="1" ht="15.95" customHeight="1" x14ac:dyDescent="0.2"/>
    <row r="253" s="67" customFormat="1" ht="15.95" customHeight="1" x14ac:dyDescent="0.2"/>
    <row r="254" s="67" customFormat="1" ht="15.95" customHeight="1" x14ac:dyDescent="0.2"/>
    <row r="255" s="67" customFormat="1" ht="15.95" customHeight="1" x14ac:dyDescent="0.2"/>
    <row r="256" s="67" customFormat="1" ht="15.95" customHeight="1" x14ac:dyDescent="0.2"/>
    <row r="257" s="67" customFormat="1" ht="15.95" customHeight="1" x14ac:dyDescent="0.2"/>
    <row r="258" s="67" customFormat="1" ht="15.95" customHeight="1" x14ac:dyDescent="0.2"/>
    <row r="259" s="67" customFormat="1" ht="15.95" customHeight="1" x14ac:dyDescent="0.2"/>
    <row r="260" s="67" customFormat="1" ht="15.95" customHeight="1" x14ac:dyDescent="0.2"/>
    <row r="261" s="67" customFormat="1" ht="15.95" customHeight="1" x14ac:dyDescent="0.2"/>
    <row r="262" s="67" customFormat="1" ht="15.95" customHeight="1" x14ac:dyDescent="0.2"/>
    <row r="263" s="67" customFormat="1" ht="15.95" customHeight="1" x14ac:dyDescent="0.2"/>
    <row r="264" s="67" customFormat="1" ht="15.95" customHeight="1" x14ac:dyDescent="0.2"/>
    <row r="265" s="67" customFormat="1" ht="15.95" customHeight="1" x14ac:dyDescent="0.2"/>
    <row r="266" s="67" customFormat="1" ht="15.95" customHeight="1" x14ac:dyDescent="0.2"/>
    <row r="267" s="67" customFormat="1" ht="15.95" customHeight="1" x14ac:dyDescent="0.2"/>
    <row r="268" s="67" customFormat="1" ht="15.95" customHeight="1" x14ac:dyDescent="0.2"/>
    <row r="269" s="67" customFormat="1" ht="15.95" customHeight="1" x14ac:dyDescent="0.2"/>
    <row r="270" s="67" customFormat="1" ht="15.95" customHeight="1" x14ac:dyDescent="0.2"/>
    <row r="271" s="67" customFormat="1" ht="15.95" customHeight="1" x14ac:dyDescent="0.2"/>
    <row r="272" s="67" customFormat="1" ht="15.95" customHeight="1" x14ac:dyDescent="0.2"/>
    <row r="273" s="67" customFormat="1" ht="15.95" customHeight="1" x14ac:dyDescent="0.2"/>
    <row r="274" s="67" customFormat="1" ht="15.95" customHeight="1" x14ac:dyDescent="0.2"/>
    <row r="275" s="67" customFormat="1" ht="15.95" customHeight="1" x14ac:dyDescent="0.2"/>
    <row r="276" s="67" customFormat="1" ht="15.95" customHeight="1" x14ac:dyDescent="0.2"/>
    <row r="277" s="67" customFormat="1" ht="15.95" customHeight="1" x14ac:dyDescent="0.2"/>
    <row r="278" s="67" customFormat="1" ht="15.95" customHeight="1" x14ac:dyDescent="0.2"/>
    <row r="279" s="67" customFormat="1" ht="15.95" customHeight="1" x14ac:dyDescent="0.2"/>
    <row r="280" s="67" customFormat="1" ht="15.95" customHeight="1" x14ac:dyDescent="0.2"/>
    <row r="281" s="67" customFormat="1" ht="15.95" customHeight="1" x14ac:dyDescent="0.2"/>
    <row r="282" s="67" customFormat="1" ht="15.95" customHeight="1" x14ac:dyDescent="0.2"/>
    <row r="283" s="67" customFormat="1" ht="15.95" customHeight="1" x14ac:dyDescent="0.2"/>
    <row r="284" s="67" customFormat="1" ht="15.95" customHeight="1" x14ac:dyDescent="0.2"/>
    <row r="285" s="67" customFormat="1" ht="15.95" customHeight="1" x14ac:dyDescent="0.2"/>
    <row r="286" s="67" customFormat="1" ht="15.95" customHeight="1" x14ac:dyDescent="0.2"/>
    <row r="287" s="67" customFormat="1" ht="15.95" customHeight="1" x14ac:dyDescent="0.2"/>
    <row r="288" s="67" customFormat="1" ht="15.95" customHeight="1" x14ac:dyDescent="0.2"/>
    <row r="289" s="67" customFormat="1" ht="15.95" customHeight="1" x14ac:dyDescent="0.2"/>
    <row r="290" s="67" customFormat="1" ht="15.95" customHeight="1" x14ac:dyDescent="0.2"/>
    <row r="291" s="67" customFormat="1" ht="15.95" customHeight="1" x14ac:dyDescent="0.2"/>
    <row r="292" s="67" customFormat="1" ht="15.95" customHeight="1" x14ac:dyDescent="0.2"/>
    <row r="293" s="67" customFormat="1" ht="15.95" customHeight="1" x14ac:dyDescent="0.2"/>
    <row r="294" s="67" customFormat="1" ht="15.95" customHeight="1" x14ac:dyDescent="0.2"/>
    <row r="295" s="67" customFormat="1" ht="15.95" customHeight="1" x14ac:dyDescent="0.2"/>
    <row r="296" s="67" customFormat="1" ht="15.95" customHeight="1" x14ac:dyDescent="0.2"/>
    <row r="297" s="67" customFormat="1" ht="15.95" customHeight="1" x14ac:dyDescent="0.2"/>
    <row r="298" s="67" customFormat="1" ht="15.95" customHeight="1" x14ac:dyDescent="0.2"/>
    <row r="299" s="67" customFormat="1" ht="15.95" customHeight="1" x14ac:dyDescent="0.2"/>
    <row r="300" s="67" customFormat="1" ht="15.95" customHeight="1" x14ac:dyDescent="0.2"/>
    <row r="301" s="67" customFormat="1" ht="15.95" customHeight="1" x14ac:dyDescent="0.2"/>
    <row r="302" s="67" customFormat="1" ht="15.95" customHeight="1" x14ac:dyDescent="0.2"/>
    <row r="303" s="67" customFormat="1" ht="15.95" customHeight="1" x14ac:dyDescent="0.2"/>
    <row r="304" s="67" customFormat="1" ht="15.95" customHeight="1" x14ac:dyDescent="0.2"/>
    <row r="305" s="67" customFormat="1" ht="15.95" customHeight="1" x14ac:dyDescent="0.2"/>
    <row r="306" s="67" customFormat="1" ht="15.95" customHeight="1" x14ac:dyDescent="0.2"/>
    <row r="307" s="67" customFormat="1" ht="15.95" customHeight="1" x14ac:dyDescent="0.2"/>
    <row r="308" s="67" customFormat="1" ht="15.95" customHeight="1" x14ac:dyDescent="0.2"/>
    <row r="309" s="67" customFormat="1" ht="15.95" customHeight="1" x14ac:dyDescent="0.2"/>
    <row r="310" s="67" customFormat="1" ht="15.95" customHeight="1" x14ac:dyDescent="0.2"/>
    <row r="311" s="67" customFormat="1" ht="15.95" customHeight="1" x14ac:dyDescent="0.2"/>
    <row r="312" s="67" customFormat="1" ht="15.95" customHeight="1" x14ac:dyDescent="0.2"/>
    <row r="313" s="67" customFormat="1" ht="15.95" customHeight="1" x14ac:dyDescent="0.2"/>
    <row r="314" s="67" customFormat="1" ht="15.95" customHeight="1" x14ac:dyDescent="0.2"/>
    <row r="315" s="67" customFormat="1" ht="15.95" customHeight="1" x14ac:dyDescent="0.2"/>
    <row r="316" s="67" customFormat="1" ht="15.95" customHeight="1" x14ac:dyDescent="0.2"/>
    <row r="317" s="67" customFormat="1" ht="15.95" customHeight="1" x14ac:dyDescent="0.2"/>
    <row r="318" s="67" customFormat="1" ht="15.95" customHeight="1" x14ac:dyDescent="0.2"/>
    <row r="319" s="67" customFormat="1" ht="15.95" customHeight="1" x14ac:dyDescent="0.2"/>
    <row r="320" s="67" customFormat="1" ht="15.95" customHeight="1" x14ac:dyDescent="0.2"/>
    <row r="321" s="67" customFormat="1" ht="15.95" customHeight="1" x14ac:dyDescent="0.2"/>
    <row r="322" s="67" customFormat="1" ht="15.95" customHeight="1" x14ac:dyDescent="0.2"/>
    <row r="323" s="67" customFormat="1" ht="15.95" customHeight="1" x14ac:dyDescent="0.2"/>
    <row r="324" s="67" customFormat="1" ht="15.95" customHeight="1" x14ac:dyDescent="0.2"/>
    <row r="325" s="67" customFormat="1" ht="15.95" customHeight="1" x14ac:dyDescent="0.2"/>
    <row r="326" s="67" customFormat="1" ht="15.95" customHeight="1" x14ac:dyDescent="0.2"/>
    <row r="327" s="67" customFormat="1" ht="15.95" customHeight="1" x14ac:dyDescent="0.2"/>
    <row r="328" s="67" customFormat="1" ht="15.95" customHeight="1" x14ac:dyDescent="0.2"/>
    <row r="329" s="67" customFormat="1" ht="15.95" customHeight="1" x14ac:dyDescent="0.2"/>
    <row r="330" s="67" customFormat="1" ht="15.95" customHeight="1" x14ac:dyDescent="0.2"/>
    <row r="331" s="67" customFormat="1" ht="15.95" customHeight="1" x14ac:dyDescent="0.2"/>
    <row r="332" s="67" customFormat="1" ht="15.95" customHeight="1" x14ac:dyDescent="0.2"/>
    <row r="333" s="67" customFormat="1" ht="15.95" customHeight="1" x14ac:dyDescent="0.2"/>
    <row r="334" s="67" customFormat="1" ht="15.95" customHeight="1" x14ac:dyDescent="0.2"/>
    <row r="335" s="67" customFormat="1" ht="15.95" customHeight="1" x14ac:dyDescent="0.2"/>
    <row r="336" s="67" customFormat="1" ht="15.95" customHeight="1" x14ac:dyDescent="0.2"/>
    <row r="337" s="67" customFormat="1" ht="15.95" customHeight="1" x14ac:dyDescent="0.2"/>
    <row r="338" s="67" customFormat="1" ht="15.95" customHeight="1" x14ac:dyDescent="0.2"/>
    <row r="339" s="67" customFormat="1" ht="15.95" customHeight="1" x14ac:dyDescent="0.2"/>
    <row r="340" s="67" customFormat="1" ht="15.95" customHeight="1" x14ac:dyDescent="0.2"/>
    <row r="341" s="67" customFormat="1" ht="15.95" customHeight="1" x14ac:dyDescent="0.2"/>
    <row r="342" s="67" customFormat="1" ht="15.95" customHeight="1" x14ac:dyDescent="0.2"/>
    <row r="343" s="67" customFormat="1" ht="15.95" customHeight="1" x14ac:dyDescent="0.2"/>
    <row r="344" s="67" customFormat="1" ht="15.95" customHeight="1" x14ac:dyDescent="0.2"/>
    <row r="345" s="67" customFormat="1" ht="15.95" customHeight="1" x14ac:dyDescent="0.2"/>
    <row r="346" s="67" customFormat="1" ht="15.95" customHeight="1" x14ac:dyDescent="0.2"/>
    <row r="347" s="67" customFormat="1" ht="15.95" customHeight="1" x14ac:dyDescent="0.2"/>
    <row r="348" s="67" customFormat="1" ht="15.95" customHeight="1" x14ac:dyDescent="0.2"/>
    <row r="349" s="67" customFormat="1" ht="15.95" customHeight="1" x14ac:dyDescent="0.2"/>
    <row r="350" s="67" customFormat="1" ht="15.95" customHeight="1" x14ac:dyDescent="0.2"/>
    <row r="351" s="67" customFormat="1" ht="15.95" customHeight="1" x14ac:dyDescent="0.2"/>
    <row r="352" s="67" customFormat="1" ht="15.95" customHeight="1" x14ac:dyDescent="0.2"/>
    <row r="353" s="67" customFormat="1" ht="15.95" customHeight="1" x14ac:dyDescent="0.2"/>
    <row r="354" s="67" customFormat="1" ht="15.95" customHeight="1" x14ac:dyDescent="0.2"/>
    <row r="355" s="67" customFormat="1" ht="15.95" customHeight="1" x14ac:dyDescent="0.2"/>
    <row r="356" s="67" customFormat="1" ht="15.95" customHeight="1" x14ac:dyDescent="0.2"/>
    <row r="357" s="67" customFormat="1" ht="15.95" customHeight="1" x14ac:dyDescent="0.2"/>
  </sheetData>
  <sheetProtection algorithmName="SHA-512" hashValue="uddwwzyPhd6ye7kHAiyT5eA81n+tuOg9rkMChJQPXi0Lp+PleB2yjOl9dkMNalCX7jj8aBPYA5toO6YX54dqag==" saltValue="WqcmNpplySeGetGB9ByqWw==" spinCount="100000" sheet="1" objects="1" scenarios="1"/>
  <mergeCells count="16">
    <mergeCell ref="D23:F23"/>
    <mergeCell ref="D24:F24"/>
    <mergeCell ref="D25:F25"/>
    <mergeCell ref="D26:F26"/>
    <mergeCell ref="C15:D15"/>
    <mergeCell ref="B18:G18"/>
    <mergeCell ref="B20:C20"/>
    <mergeCell ref="D20:F20"/>
    <mergeCell ref="D21:F21"/>
    <mergeCell ref="D22:F22"/>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1B3247-4F34-4043-9125-B9D21731E381}">
          <x14:formula1>
            <xm:f>Hilfstabelle!$AA$8:$AA$18</xm:f>
          </x14:formula1>
          <xm:sqref>C15:E15</xm:sqref>
        </x14:dataValidation>
        <x14:dataValidation type="list" allowBlank="1" showInputMessage="1" showErrorMessage="1" xr:uid="{ABC6FF7E-CA47-4451-9998-1E94AA842434}">
          <x14:formula1>
            <xm:f>Hilfstabelle!$X$5:$X$11</xm:f>
          </x14:formula1>
          <xm:sqref>C21</xm:sqref>
        </x14:dataValidation>
        <x14:dataValidation type="list" allowBlank="1" showInputMessage="1" showErrorMessage="1" xr:uid="{76DF7D61-012A-48F2-A723-3D56237CA149}">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H69" sqref="H69"/>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52" t="s">
        <v>48</v>
      </c>
      <c r="C3" s="252"/>
      <c r="D3" s="252"/>
      <c r="E3" s="252"/>
    </row>
    <row r="4" spans="2:8" x14ac:dyDescent="0.2">
      <c r="G4" s="53"/>
      <c r="H4" s="8"/>
    </row>
    <row r="5" spans="2:8" x14ac:dyDescent="0.2">
      <c r="B5" s="22" t="s">
        <v>49</v>
      </c>
      <c r="C5" s="54" t="s">
        <v>50</v>
      </c>
      <c r="D5" s="54" t="s">
        <v>51</v>
      </c>
      <c r="E5" s="22" t="s">
        <v>52</v>
      </c>
      <c r="F5" t="s">
        <v>231</v>
      </c>
      <c r="G5" s="53" t="s">
        <v>232</v>
      </c>
    </row>
    <row r="6" spans="2:8" x14ac:dyDescent="0.2">
      <c r="B6" s="22" t="s">
        <v>53</v>
      </c>
      <c r="C6" s="57">
        <v>0.27</v>
      </c>
      <c r="D6" s="59">
        <v>0.27</v>
      </c>
      <c r="E6" s="55" t="s">
        <v>95</v>
      </c>
      <c r="F6" s="107"/>
    </row>
    <row r="7" spans="2:8" x14ac:dyDescent="0.2">
      <c r="B7" s="22" t="s">
        <v>54</v>
      </c>
      <c r="C7" s="57">
        <v>0.27</v>
      </c>
      <c r="D7" s="59">
        <v>0.27</v>
      </c>
      <c r="E7" s="55" t="s">
        <v>95</v>
      </c>
      <c r="F7" s="107"/>
    </row>
    <row r="8" spans="2:8" x14ac:dyDescent="0.2">
      <c r="B8" s="22" t="s">
        <v>55</v>
      </c>
      <c r="C8" s="57">
        <v>0.25</v>
      </c>
      <c r="D8" s="59" t="s">
        <v>201</v>
      </c>
      <c r="E8" s="22" t="s">
        <v>1</v>
      </c>
      <c r="F8" s="107"/>
    </row>
    <row r="9" spans="2:8" x14ac:dyDescent="0.2">
      <c r="B9" s="22" t="s">
        <v>56</v>
      </c>
      <c r="C9" s="57">
        <v>0.18</v>
      </c>
      <c r="D9" s="57">
        <v>0.2</v>
      </c>
      <c r="E9" s="22" t="s">
        <v>47</v>
      </c>
      <c r="F9" s="107">
        <v>0.05</v>
      </c>
    </row>
    <row r="10" spans="2:8" x14ac:dyDescent="0.2">
      <c r="B10" s="22" t="s">
        <v>57</v>
      </c>
      <c r="C10" s="57">
        <v>0.18</v>
      </c>
      <c r="D10" s="57">
        <v>0.2</v>
      </c>
      <c r="E10" s="22" t="s">
        <v>47</v>
      </c>
      <c r="F10" s="107">
        <v>0.05</v>
      </c>
    </row>
    <row r="11" spans="2:8" x14ac:dyDescent="0.2">
      <c r="B11" s="22" t="s">
        <v>58</v>
      </c>
      <c r="C11" s="57">
        <v>0.12</v>
      </c>
      <c r="D11" s="57">
        <v>0.15</v>
      </c>
      <c r="E11" s="22" t="s">
        <v>60</v>
      </c>
      <c r="F11" s="107">
        <v>0.05</v>
      </c>
    </row>
    <row r="12" spans="2:8" x14ac:dyDescent="0.2">
      <c r="B12" s="22" t="s">
        <v>59</v>
      </c>
      <c r="C12" s="57">
        <v>0.12</v>
      </c>
      <c r="D12" s="57">
        <v>0.15</v>
      </c>
      <c r="E12" s="22" t="s">
        <v>60</v>
      </c>
      <c r="F12" s="107">
        <v>0.05</v>
      </c>
    </row>
    <row r="13" spans="2:8" x14ac:dyDescent="0.2">
      <c r="B13" s="22" t="s">
        <v>61</v>
      </c>
      <c r="C13" s="57">
        <v>0.18</v>
      </c>
      <c r="D13" s="57">
        <v>0.2</v>
      </c>
      <c r="E13" s="22" t="s">
        <v>47</v>
      </c>
      <c r="F13" s="107">
        <v>0.05</v>
      </c>
    </row>
    <row r="14" spans="2:8" x14ac:dyDescent="0.2">
      <c r="B14" s="22" t="s">
        <v>62</v>
      </c>
      <c r="C14" s="57">
        <v>0.18</v>
      </c>
      <c r="D14" s="57">
        <v>0.2</v>
      </c>
      <c r="E14" s="22" t="s">
        <v>47</v>
      </c>
      <c r="F14" s="107">
        <v>0.05</v>
      </c>
    </row>
    <row r="15" spans="2:8" x14ac:dyDescent="0.2">
      <c r="B15" s="22" t="s">
        <v>63</v>
      </c>
      <c r="C15" s="57">
        <v>0.18</v>
      </c>
      <c r="D15" s="57">
        <v>0.2</v>
      </c>
      <c r="E15" s="22" t="s">
        <v>47</v>
      </c>
      <c r="F15" s="107">
        <v>0.06</v>
      </c>
    </row>
    <row r="16" spans="2:8" x14ac:dyDescent="0.2">
      <c r="B16" s="22" t="s">
        <v>257</v>
      </c>
      <c r="C16" s="57">
        <v>0.18</v>
      </c>
      <c r="D16" s="57">
        <v>0.2</v>
      </c>
      <c r="E16" s="22" t="s">
        <v>47</v>
      </c>
      <c r="F16" s="107">
        <v>0.06</v>
      </c>
    </row>
    <row r="17" spans="2:6" x14ac:dyDescent="0.2">
      <c r="B17" s="22" t="s">
        <v>64</v>
      </c>
      <c r="C17" s="57">
        <v>0.18</v>
      </c>
      <c r="D17" s="57">
        <v>0.2</v>
      </c>
      <c r="E17" s="22" t="s">
        <v>47</v>
      </c>
      <c r="F17" s="107">
        <v>0.05</v>
      </c>
    </row>
    <row r="18" spans="2:6" x14ac:dyDescent="0.2">
      <c r="B18" s="22" t="s">
        <v>65</v>
      </c>
      <c r="C18" s="57">
        <v>0.18</v>
      </c>
      <c r="D18" s="57">
        <v>0.2</v>
      </c>
      <c r="E18" s="22" t="s">
        <v>47</v>
      </c>
      <c r="F18" s="107">
        <v>0.05</v>
      </c>
    </row>
    <row r="19" spans="2:6" ht="17.25" customHeight="1" x14ac:dyDescent="0.2">
      <c r="B19" s="22" t="s">
        <v>66</v>
      </c>
      <c r="C19" s="57">
        <v>0.18</v>
      </c>
      <c r="D19" s="57">
        <v>0.2</v>
      </c>
      <c r="E19" s="22" t="s">
        <v>47</v>
      </c>
      <c r="F19" s="107">
        <v>0.05</v>
      </c>
    </row>
    <row r="20" spans="2:6" ht="17.25" customHeight="1" x14ac:dyDescent="0.2">
      <c r="B20" s="22" t="s">
        <v>67</v>
      </c>
      <c r="C20" s="57">
        <v>0.18</v>
      </c>
      <c r="D20" s="57">
        <v>0.2</v>
      </c>
      <c r="E20" s="22" t="s">
        <v>47</v>
      </c>
      <c r="F20" s="107">
        <v>0.05</v>
      </c>
    </row>
    <row r="21" spans="2:6" ht="17.25" customHeight="1" x14ac:dyDescent="0.2">
      <c r="C21" s="57"/>
      <c r="D21" s="57"/>
      <c r="F21" s="107"/>
    </row>
    <row r="22" spans="2:6" x14ac:dyDescent="0.2">
      <c r="B22" s="22" t="s">
        <v>68</v>
      </c>
      <c r="C22" s="57">
        <v>0.18</v>
      </c>
      <c r="D22" s="57">
        <v>0.2</v>
      </c>
      <c r="E22" s="55" t="s">
        <v>71</v>
      </c>
      <c r="F22" s="107">
        <v>0.05</v>
      </c>
    </row>
    <row r="23" spans="2:6" ht="16.5" customHeight="1" x14ac:dyDescent="0.2">
      <c r="B23" s="22" t="s">
        <v>69</v>
      </c>
      <c r="C23" s="57">
        <v>0.18</v>
      </c>
      <c r="D23" s="57">
        <v>0.2</v>
      </c>
      <c r="E23" s="55" t="s">
        <v>71</v>
      </c>
      <c r="F23" s="107">
        <v>0.05</v>
      </c>
    </row>
    <row r="24" spans="2:6" ht="12.6" customHeight="1" x14ac:dyDescent="0.2">
      <c r="B24" s="22" t="s">
        <v>70</v>
      </c>
      <c r="C24" s="57">
        <v>0.18</v>
      </c>
      <c r="D24" s="57">
        <v>0.2</v>
      </c>
      <c r="E24" s="55" t="s">
        <v>71</v>
      </c>
      <c r="F24" s="107">
        <v>0.05</v>
      </c>
    </row>
    <row r="25" spans="2:6" ht="16.5" customHeight="1" x14ac:dyDescent="0.2">
      <c r="B25" s="55" t="s">
        <v>72</v>
      </c>
      <c r="C25" s="57">
        <v>0.25</v>
      </c>
      <c r="D25" s="57">
        <v>0.15</v>
      </c>
      <c r="E25" s="55" t="s">
        <v>71</v>
      </c>
      <c r="F25" s="107">
        <v>0.05</v>
      </c>
    </row>
    <row r="26" spans="2:6" ht="16.5" customHeight="1" x14ac:dyDescent="0.2">
      <c r="B26" s="55" t="s">
        <v>73</v>
      </c>
      <c r="C26" s="57">
        <v>0.25</v>
      </c>
      <c r="D26" s="57">
        <v>0.15</v>
      </c>
      <c r="E26" s="55" t="s">
        <v>71</v>
      </c>
      <c r="F26" s="107">
        <v>0.05</v>
      </c>
    </row>
    <row r="27" spans="2:6" ht="12.6" customHeight="1" x14ac:dyDescent="0.2">
      <c r="B27" s="55" t="s">
        <v>74</v>
      </c>
      <c r="C27" s="57">
        <v>0.25</v>
      </c>
      <c r="D27" s="57">
        <v>0.15</v>
      </c>
      <c r="E27" s="55" t="s">
        <v>71</v>
      </c>
      <c r="F27" s="107">
        <v>0.05</v>
      </c>
    </row>
    <row r="28" spans="2:6" ht="12.6" customHeight="1" x14ac:dyDescent="0.2">
      <c r="B28" s="55" t="s">
        <v>75</v>
      </c>
      <c r="C28" s="57">
        <v>0.25</v>
      </c>
      <c r="D28" s="57">
        <v>0.15</v>
      </c>
      <c r="E28" s="55" t="s">
        <v>71</v>
      </c>
      <c r="F28" s="107">
        <v>0.05</v>
      </c>
    </row>
    <row r="29" spans="2:6" ht="12.6" customHeight="1" x14ac:dyDescent="0.2">
      <c r="B29" s="55" t="s">
        <v>76</v>
      </c>
      <c r="C29" s="57">
        <v>0.25</v>
      </c>
      <c r="D29" s="57">
        <v>0.15</v>
      </c>
      <c r="E29" s="55" t="s">
        <v>71</v>
      </c>
      <c r="F29" s="107">
        <v>0.05</v>
      </c>
    </row>
    <row r="30" spans="2:6" ht="12.6" customHeight="1" x14ac:dyDescent="0.2">
      <c r="B30" s="55" t="s">
        <v>77</v>
      </c>
      <c r="C30" s="57">
        <v>0.18</v>
      </c>
      <c r="D30" s="57">
        <v>0.2</v>
      </c>
      <c r="E30" s="55" t="s">
        <v>71</v>
      </c>
      <c r="F30" s="107">
        <v>0.05</v>
      </c>
    </row>
    <row r="31" spans="2:6" ht="12.6" customHeight="1" x14ac:dyDescent="0.2">
      <c r="B31" s="55" t="s">
        <v>78</v>
      </c>
      <c r="C31" s="57">
        <v>0.09</v>
      </c>
      <c r="D31" s="57">
        <v>0.15</v>
      </c>
      <c r="E31" s="55" t="s">
        <v>46</v>
      </c>
      <c r="F31" s="107">
        <v>0.05</v>
      </c>
    </row>
    <row r="32" spans="2:6" ht="12.6" customHeight="1" x14ac:dyDescent="0.2">
      <c r="B32" s="55" t="s">
        <v>233</v>
      </c>
      <c r="C32" s="57">
        <v>0.09</v>
      </c>
      <c r="D32" s="57">
        <v>0.15</v>
      </c>
      <c r="E32" s="55" t="s">
        <v>46</v>
      </c>
      <c r="F32" s="107">
        <v>0.05</v>
      </c>
    </row>
    <row r="33" spans="2:7" ht="12.6" customHeight="1" x14ac:dyDescent="0.2">
      <c r="B33" s="55" t="s">
        <v>79</v>
      </c>
      <c r="C33" s="57">
        <v>0.09</v>
      </c>
      <c r="D33" s="57">
        <v>0.15</v>
      </c>
      <c r="E33" s="55" t="s">
        <v>46</v>
      </c>
      <c r="F33" s="107">
        <v>0.05</v>
      </c>
    </row>
    <row r="34" spans="2:7" ht="12.6" customHeight="1" x14ac:dyDescent="0.2">
      <c r="B34" s="55" t="s">
        <v>80</v>
      </c>
      <c r="C34" s="57">
        <v>0.09</v>
      </c>
      <c r="D34" s="57">
        <v>0.15</v>
      </c>
      <c r="E34" s="55" t="s">
        <v>46</v>
      </c>
      <c r="F34" s="107">
        <v>0.05</v>
      </c>
    </row>
    <row r="35" spans="2:7" ht="12.6" customHeight="1" x14ac:dyDescent="0.2">
      <c r="B35" s="22" t="s">
        <v>45</v>
      </c>
      <c r="C35" s="57">
        <v>0.06</v>
      </c>
      <c r="D35" s="57">
        <v>0.06</v>
      </c>
      <c r="E35" s="22" t="s">
        <v>46</v>
      </c>
      <c r="F35" s="107">
        <v>0.05</v>
      </c>
    </row>
    <row r="36" spans="2:7" ht="12.6" customHeight="1" x14ac:dyDescent="0.2">
      <c r="B36" s="22" t="s">
        <v>81</v>
      </c>
      <c r="C36" s="57">
        <v>0.06</v>
      </c>
      <c r="D36" s="57">
        <v>0.06</v>
      </c>
      <c r="E36" s="22" t="s">
        <v>46</v>
      </c>
      <c r="F36" s="107">
        <v>0.05</v>
      </c>
    </row>
    <row r="37" spans="2:7" ht="12.6" customHeight="1" x14ac:dyDescent="0.2">
      <c r="B37" s="22" t="s">
        <v>82</v>
      </c>
      <c r="C37" s="57">
        <v>0.06</v>
      </c>
      <c r="D37" s="57">
        <v>0.06</v>
      </c>
      <c r="E37" s="22" t="s">
        <v>46</v>
      </c>
      <c r="F37" s="107">
        <v>0.05</v>
      </c>
    </row>
    <row r="38" spans="2:7" ht="12.6" customHeight="1" x14ac:dyDescent="0.2">
      <c r="B38" s="22" t="s">
        <v>83</v>
      </c>
      <c r="C38" s="57">
        <v>0.1</v>
      </c>
      <c r="D38" s="57">
        <v>0.15</v>
      </c>
      <c r="E38" s="22" t="s">
        <v>46</v>
      </c>
      <c r="F38" s="107">
        <v>0.05</v>
      </c>
    </row>
    <row r="39" spans="2:7" ht="12.6" customHeight="1" x14ac:dyDescent="0.2">
      <c r="B39" s="22" t="s">
        <v>84</v>
      </c>
      <c r="C39" s="57">
        <v>0.1</v>
      </c>
      <c r="D39" s="57">
        <v>0.15</v>
      </c>
      <c r="E39" s="22" t="s">
        <v>46</v>
      </c>
      <c r="F39" s="107">
        <v>0.05</v>
      </c>
    </row>
    <row r="40" spans="2:7" ht="12.6" customHeight="1" x14ac:dyDescent="0.2">
      <c r="B40" s="55" t="s">
        <v>202</v>
      </c>
      <c r="C40" s="57">
        <v>0.1</v>
      </c>
      <c r="D40" s="57">
        <v>0.15</v>
      </c>
      <c r="E40" s="22" t="s">
        <v>46</v>
      </c>
      <c r="F40" s="107">
        <v>0.05</v>
      </c>
    </row>
    <row r="41" spans="2:7" ht="12.6" customHeight="1" x14ac:dyDescent="0.2">
      <c r="B41" s="22" t="s">
        <v>85</v>
      </c>
      <c r="C41" s="57">
        <v>0.1</v>
      </c>
      <c r="D41" s="57">
        <v>0.15</v>
      </c>
      <c r="E41" s="22" t="s">
        <v>46</v>
      </c>
      <c r="F41" s="107">
        <v>0.05</v>
      </c>
    </row>
    <row r="42" spans="2:7" ht="12.6" customHeight="1" x14ac:dyDescent="0.2">
      <c r="B42" s="22" t="s">
        <v>86</v>
      </c>
      <c r="C42" s="57">
        <v>0.1</v>
      </c>
      <c r="D42" s="57">
        <v>0.15</v>
      </c>
      <c r="E42" s="22" t="s">
        <v>46</v>
      </c>
      <c r="F42" s="107">
        <v>0.05</v>
      </c>
    </row>
    <row r="43" spans="2:7" ht="12.6" customHeight="1" x14ac:dyDescent="0.2">
      <c r="B43" s="22" t="s">
        <v>87</v>
      </c>
      <c r="C43" s="57">
        <v>0.1</v>
      </c>
      <c r="D43" s="57">
        <v>0.15</v>
      </c>
      <c r="E43" s="22" t="s">
        <v>46</v>
      </c>
      <c r="F43" s="107">
        <v>0.05</v>
      </c>
    </row>
    <row r="44" spans="2:7" ht="12.6" customHeight="1" x14ac:dyDescent="0.2">
      <c r="B44" s="22" t="s">
        <v>88</v>
      </c>
      <c r="C44" s="57">
        <v>0.21</v>
      </c>
      <c r="D44" s="59">
        <v>0.21</v>
      </c>
      <c r="E44" s="22" t="s">
        <v>44</v>
      </c>
      <c r="F44" s="107">
        <v>0.09</v>
      </c>
      <c r="G44" s="108" t="s">
        <v>234</v>
      </c>
    </row>
    <row r="45" spans="2:7" ht="12.6" customHeight="1" x14ac:dyDescent="0.2">
      <c r="B45" s="22" t="s">
        <v>89</v>
      </c>
      <c r="C45" s="57">
        <v>0.18</v>
      </c>
      <c r="D45" s="57">
        <v>0.18</v>
      </c>
      <c r="E45" s="22" t="s">
        <v>47</v>
      </c>
      <c r="F45" s="107"/>
    </row>
    <row r="46" spans="2:7" ht="12.6" customHeight="1" x14ac:dyDescent="0.2">
      <c r="B46" s="22" t="s">
        <v>90</v>
      </c>
      <c r="C46" s="57">
        <v>0.18</v>
      </c>
      <c r="D46" s="57">
        <v>0.18</v>
      </c>
      <c r="E46" s="22" t="s">
        <v>47</v>
      </c>
      <c r="F46" s="107"/>
    </row>
    <row r="47" spans="2:7" ht="12.6" customHeight="1" x14ac:dyDescent="0.2">
      <c r="B47" s="22" t="s">
        <v>91</v>
      </c>
      <c r="C47" s="57">
        <v>0.18</v>
      </c>
      <c r="D47" s="57">
        <v>0.2</v>
      </c>
      <c r="E47" s="22" t="s">
        <v>47</v>
      </c>
      <c r="F47" s="107">
        <v>0.05</v>
      </c>
    </row>
    <row r="48" spans="2:7" ht="12.6" customHeight="1" x14ac:dyDescent="0.2">
      <c r="B48" s="22" t="s">
        <v>92</v>
      </c>
      <c r="C48" s="57">
        <v>0.25</v>
      </c>
      <c r="D48" s="59">
        <v>0.2</v>
      </c>
      <c r="E48" s="22" t="s">
        <v>1</v>
      </c>
      <c r="F48" s="107">
        <v>0.06</v>
      </c>
    </row>
    <row r="49" spans="2:6" ht="12.6" customHeight="1" x14ac:dyDescent="0.2">
      <c r="B49" s="22" t="s">
        <v>93</v>
      </c>
      <c r="C49" s="57">
        <v>0.21</v>
      </c>
      <c r="D49" s="57">
        <v>0.21</v>
      </c>
      <c r="E49" s="22" t="s">
        <v>95</v>
      </c>
      <c r="F49" s="107">
        <v>0.02</v>
      </c>
    </row>
    <row r="50" spans="2:6" x14ac:dyDescent="0.2">
      <c r="B50" s="22" t="s">
        <v>94</v>
      </c>
      <c r="C50" s="57">
        <v>0.21</v>
      </c>
      <c r="D50" s="57">
        <v>0.21</v>
      </c>
      <c r="E50" s="22" t="s">
        <v>95</v>
      </c>
      <c r="F50" s="107">
        <v>0.02</v>
      </c>
    </row>
    <row r="51" spans="2:6" x14ac:dyDescent="0.2">
      <c r="B51" s="22" t="s">
        <v>96</v>
      </c>
      <c r="C51" s="57">
        <v>0.24</v>
      </c>
      <c r="D51" s="57">
        <v>0.24</v>
      </c>
      <c r="E51" s="22" t="s">
        <v>95</v>
      </c>
      <c r="F51" s="107"/>
    </row>
    <row r="52" spans="2:6" x14ac:dyDescent="0.2">
      <c r="B52" s="22" t="s">
        <v>97</v>
      </c>
      <c r="C52" s="57">
        <v>0.24</v>
      </c>
      <c r="D52" s="57">
        <v>0.24</v>
      </c>
      <c r="E52" s="22" t="s">
        <v>95</v>
      </c>
      <c r="F52" s="107"/>
    </row>
    <row r="53" spans="2:6" x14ac:dyDescent="0.2">
      <c r="B53" s="22" t="s">
        <v>98</v>
      </c>
      <c r="C53" s="57">
        <v>0.24</v>
      </c>
      <c r="D53" s="57">
        <v>0.24</v>
      </c>
      <c r="E53" s="22" t="s">
        <v>95</v>
      </c>
      <c r="F53" s="107"/>
    </row>
    <row r="54" spans="2:6" ht="14.25" x14ac:dyDescent="0.2">
      <c r="B54" s="22" t="s">
        <v>99</v>
      </c>
      <c r="C54" s="57">
        <v>0.25</v>
      </c>
      <c r="D54" s="56">
        <v>5.074E-2</v>
      </c>
      <c r="E54" s="55" t="s">
        <v>104</v>
      </c>
      <c r="F54" s="107"/>
    </row>
    <row r="55" spans="2:6" ht="14.25" x14ac:dyDescent="0.2">
      <c r="B55" s="22" t="s">
        <v>100</v>
      </c>
      <c r="C55" s="57">
        <v>0.25</v>
      </c>
      <c r="D55" s="56">
        <v>5.074E-2</v>
      </c>
      <c r="E55" s="55" t="s">
        <v>104</v>
      </c>
      <c r="F55" s="107"/>
    </row>
    <row r="56" spans="2:6" ht="14.25" x14ac:dyDescent="0.2">
      <c r="B56" s="22" t="s">
        <v>101</v>
      </c>
      <c r="C56" s="57">
        <v>0.25</v>
      </c>
      <c r="D56" s="56">
        <v>5.074E-2</v>
      </c>
      <c r="E56" s="55" t="s">
        <v>104</v>
      </c>
      <c r="F56" s="107"/>
    </row>
    <row r="57" spans="2:6" ht="14.25" x14ac:dyDescent="0.2">
      <c r="B57" s="22" t="s">
        <v>102</v>
      </c>
      <c r="C57" s="57">
        <v>0.25</v>
      </c>
      <c r="D57" s="56">
        <v>5.074E-2</v>
      </c>
      <c r="E57" s="55" t="s">
        <v>104</v>
      </c>
      <c r="F57" s="107"/>
    </row>
    <row r="58" spans="2:6" ht="14.25" x14ac:dyDescent="0.2">
      <c r="B58" s="22" t="s">
        <v>103</v>
      </c>
      <c r="C58" s="54">
        <v>0.25</v>
      </c>
      <c r="D58" s="56">
        <v>5.074E-2</v>
      </c>
      <c r="E58" s="55" t="s">
        <v>104</v>
      </c>
      <c r="F58" s="107"/>
    </row>
    <row r="59" spans="2:6" x14ac:dyDescent="0.2">
      <c r="B59" s="55" t="s">
        <v>105</v>
      </c>
      <c r="C59" s="54">
        <v>0.18</v>
      </c>
      <c r="D59" s="54">
        <v>0.2</v>
      </c>
      <c r="E59" s="55" t="s">
        <v>47</v>
      </c>
      <c r="F59" s="107">
        <v>0.05</v>
      </c>
    </row>
    <row r="60" spans="2:6" x14ac:dyDescent="0.2">
      <c r="B60" s="55" t="s">
        <v>106</v>
      </c>
      <c r="C60" s="54">
        <v>0.09</v>
      </c>
      <c r="D60" s="54">
        <v>0.15</v>
      </c>
      <c r="E60" s="55" t="s">
        <v>46</v>
      </c>
      <c r="F60" s="107">
        <v>0.05</v>
      </c>
    </row>
    <row r="61" spans="2:6" x14ac:dyDescent="0.2">
      <c r="B61" s="55" t="s">
        <v>107</v>
      </c>
      <c r="C61" s="54">
        <v>0.09</v>
      </c>
      <c r="D61" s="54">
        <v>0.15</v>
      </c>
      <c r="E61" s="55" t="s">
        <v>46</v>
      </c>
      <c r="F61" s="107">
        <v>0.05</v>
      </c>
    </row>
    <row r="62" spans="2:6" x14ac:dyDescent="0.2">
      <c r="B62" s="55" t="s">
        <v>108</v>
      </c>
      <c r="C62" s="54">
        <v>0.09</v>
      </c>
      <c r="D62" s="54">
        <v>0.15</v>
      </c>
      <c r="E62" s="55" t="s">
        <v>46</v>
      </c>
      <c r="F62" s="107">
        <v>0.05</v>
      </c>
    </row>
    <row r="63" spans="2:6" x14ac:dyDescent="0.2">
      <c r="B63" s="55" t="s">
        <v>109</v>
      </c>
      <c r="C63" s="54">
        <v>0.09</v>
      </c>
      <c r="D63" s="54">
        <v>0.15</v>
      </c>
      <c r="E63" s="55" t="s">
        <v>46</v>
      </c>
      <c r="F63" s="107">
        <v>0.05</v>
      </c>
    </row>
    <row r="64" spans="2:6" x14ac:dyDescent="0.2">
      <c r="B64" s="55" t="s">
        <v>110</v>
      </c>
      <c r="C64" s="54">
        <v>0.09</v>
      </c>
      <c r="D64" s="54">
        <v>0.09</v>
      </c>
      <c r="E64" s="22" t="s">
        <v>113</v>
      </c>
      <c r="F64" s="107">
        <v>3.1E-2</v>
      </c>
    </row>
    <row r="65" spans="2:6" x14ac:dyDescent="0.2">
      <c r="B65" s="55" t="s">
        <v>111</v>
      </c>
      <c r="C65" s="54">
        <v>0.09</v>
      </c>
      <c r="D65" s="54">
        <v>0.09</v>
      </c>
      <c r="E65" s="22" t="s">
        <v>113</v>
      </c>
      <c r="F65" s="107">
        <v>3.1E-2</v>
      </c>
    </row>
    <row r="66" spans="2:6" x14ac:dyDescent="0.2">
      <c r="B66" s="22" t="s">
        <v>112</v>
      </c>
      <c r="C66" s="54">
        <v>0.09</v>
      </c>
      <c r="D66" s="54">
        <v>0.09</v>
      </c>
      <c r="E66" s="22" t="s">
        <v>113</v>
      </c>
      <c r="F66" s="107">
        <v>3.1E-2</v>
      </c>
    </row>
    <row r="67" spans="2:6" x14ac:dyDescent="0.2">
      <c r="B67" s="22" t="s">
        <v>114</v>
      </c>
      <c r="C67" s="54">
        <v>0.09</v>
      </c>
      <c r="D67" s="65">
        <v>4.9000000000000002E-2</v>
      </c>
      <c r="E67" s="22" t="s">
        <v>113</v>
      </c>
      <c r="F67" s="107"/>
    </row>
    <row r="68" spans="2:6" x14ac:dyDescent="0.2">
      <c r="B68" s="22" t="s">
        <v>115</v>
      </c>
      <c r="C68" s="54">
        <v>0.09</v>
      </c>
      <c r="D68" s="65">
        <v>4.9000000000000002E-2</v>
      </c>
      <c r="E68" s="22" t="s">
        <v>113</v>
      </c>
      <c r="F68" s="107"/>
    </row>
    <row r="69" spans="2:6" x14ac:dyDescent="0.2">
      <c r="B69" s="22" t="s">
        <v>116</v>
      </c>
      <c r="C69" s="54">
        <v>0.09</v>
      </c>
      <c r="D69" s="65">
        <v>4.9000000000000002E-2</v>
      </c>
      <c r="E69" s="22" t="s">
        <v>113</v>
      </c>
      <c r="F69" s="107"/>
    </row>
    <row r="70" spans="2:6" x14ac:dyDescent="0.2">
      <c r="B70" s="22" t="s">
        <v>117</v>
      </c>
      <c r="C70" s="54">
        <v>0.09</v>
      </c>
      <c r="D70" s="65">
        <v>4.2999999999999997E-2</v>
      </c>
      <c r="E70" s="22" t="s">
        <v>121</v>
      </c>
      <c r="F70" s="107"/>
    </row>
    <row r="71" spans="2:6" x14ac:dyDescent="0.2">
      <c r="B71" s="22" t="s">
        <v>118</v>
      </c>
      <c r="C71" s="54">
        <v>0.09</v>
      </c>
      <c r="D71" s="65">
        <v>4.2999999999999997E-2</v>
      </c>
      <c r="E71" s="22" t="s">
        <v>121</v>
      </c>
      <c r="F71" s="107"/>
    </row>
    <row r="72" spans="2:6" x14ac:dyDescent="0.2">
      <c r="B72" s="22" t="s">
        <v>119</v>
      </c>
      <c r="C72" s="54">
        <v>0.09</v>
      </c>
      <c r="D72" s="65">
        <v>4.2999999999999997E-2</v>
      </c>
      <c r="E72" s="22" t="s">
        <v>121</v>
      </c>
      <c r="F72" s="107"/>
    </row>
    <row r="73" spans="2:6" x14ac:dyDescent="0.2">
      <c r="B73" s="22" t="s">
        <v>120</v>
      </c>
      <c r="C73" s="54">
        <v>0.09</v>
      </c>
      <c r="D73" s="65">
        <v>4.2999999999999997E-2</v>
      </c>
      <c r="E73" s="22" t="s">
        <v>121</v>
      </c>
      <c r="F73" s="107"/>
    </row>
    <row r="74" spans="2:6" x14ac:dyDescent="0.2">
      <c r="B74" s="22" t="s">
        <v>122</v>
      </c>
      <c r="C74" s="54">
        <v>0.15</v>
      </c>
      <c r="D74" s="54">
        <v>0.15</v>
      </c>
      <c r="E74" s="22" t="s">
        <v>46</v>
      </c>
      <c r="F74" s="107">
        <v>0.06</v>
      </c>
    </row>
    <row r="75" spans="2:6" x14ac:dyDescent="0.2">
      <c r="B75" s="22" t="s">
        <v>123</v>
      </c>
      <c r="C75" s="54">
        <v>0.15</v>
      </c>
      <c r="D75" s="54">
        <v>0.15</v>
      </c>
      <c r="E75" s="22" t="s">
        <v>46</v>
      </c>
      <c r="F75" s="107">
        <v>0.06</v>
      </c>
    </row>
    <row r="76" spans="2:6" x14ac:dyDescent="0.2">
      <c r="B76" s="22" t="s">
        <v>124</v>
      </c>
      <c r="C76" s="54">
        <v>0.21</v>
      </c>
      <c r="D76" s="54">
        <v>0.2</v>
      </c>
      <c r="E76" s="22" t="s">
        <v>46</v>
      </c>
      <c r="F76" s="107">
        <v>0.1</v>
      </c>
    </row>
    <row r="77" spans="2:6" x14ac:dyDescent="0.2">
      <c r="B77" s="22" t="s">
        <v>125</v>
      </c>
      <c r="C77" s="54">
        <v>0.21</v>
      </c>
      <c r="D77" s="54">
        <v>0.2</v>
      </c>
      <c r="E77" s="22" t="s">
        <v>46</v>
      </c>
      <c r="F77" s="107">
        <v>0.1</v>
      </c>
    </row>
    <row r="78" spans="2:6" x14ac:dyDescent="0.2">
      <c r="B78" s="22" t="s">
        <v>126</v>
      </c>
      <c r="C78" s="54">
        <v>0.21</v>
      </c>
      <c r="D78" s="54">
        <v>0.2</v>
      </c>
      <c r="E78" s="22" t="s">
        <v>46</v>
      </c>
      <c r="F78" s="107">
        <v>0.1</v>
      </c>
    </row>
    <row r="79" spans="2:6" x14ac:dyDescent="0.2">
      <c r="B79" s="22" t="s">
        <v>127</v>
      </c>
      <c r="C79" s="54">
        <v>0.25</v>
      </c>
      <c r="D79" s="54">
        <v>0.25</v>
      </c>
      <c r="E79" s="55" t="s">
        <v>131</v>
      </c>
      <c r="F79" s="107"/>
    </row>
    <row r="80" spans="2:6" x14ac:dyDescent="0.2">
      <c r="B80" s="22" t="s">
        <v>128</v>
      </c>
      <c r="C80" s="54">
        <v>0.25</v>
      </c>
      <c r="D80" s="54">
        <v>0.25</v>
      </c>
      <c r="E80" s="55" t="s">
        <v>131</v>
      </c>
      <c r="F80" s="107"/>
    </row>
    <row r="81" spans="2:6" x14ac:dyDescent="0.2">
      <c r="B81" s="55" t="s">
        <v>129</v>
      </c>
      <c r="C81" s="54">
        <v>0.25</v>
      </c>
      <c r="D81" s="54">
        <v>0.25</v>
      </c>
      <c r="E81" s="55" t="s">
        <v>131</v>
      </c>
      <c r="F81" s="107"/>
    </row>
    <row r="82" spans="2:6" x14ac:dyDescent="0.2">
      <c r="B82" s="55" t="s">
        <v>130</v>
      </c>
      <c r="C82" s="54">
        <v>0.25</v>
      </c>
      <c r="D82" s="54">
        <v>0.25</v>
      </c>
      <c r="E82" s="55" t="s">
        <v>131</v>
      </c>
      <c r="F82" s="107"/>
    </row>
    <row r="83" spans="2:6" x14ac:dyDescent="0.2">
      <c r="B83" s="22" t="s">
        <v>132</v>
      </c>
      <c r="C83" s="54">
        <v>0.06</v>
      </c>
      <c r="D83" s="54">
        <v>0.06</v>
      </c>
      <c r="E83" s="22" t="s">
        <v>46</v>
      </c>
      <c r="F83" s="107">
        <v>0.05</v>
      </c>
    </row>
    <row r="84" spans="2:6" x14ac:dyDescent="0.2">
      <c r="B84" s="22" t="s">
        <v>133</v>
      </c>
      <c r="C84" s="54">
        <v>0.06</v>
      </c>
      <c r="D84" s="54">
        <v>0.06</v>
      </c>
      <c r="E84" s="22" t="s">
        <v>46</v>
      </c>
      <c r="F84" s="107">
        <v>0.05</v>
      </c>
    </row>
    <row r="85" spans="2:6" x14ac:dyDescent="0.2">
      <c r="B85" s="22" t="s">
        <v>134</v>
      </c>
      <c r="C85" s="54">
        <v>0.18</v>
      </c>
      <c r="D85" s="54">
        <v>0.15</v>
      </c>
      <c r="E85" s="55" t="s">
        <v>71</v>
      </c>
      <c r="F85" s="107">
        <v>0.05</v>
      </c>
    </row>
    <row r="86" spans="2:6" x14ac:dyDescent="0.2">
      <c r="B86" s="22" t="s">
        <v>135</v>
      </c>
      <c r="C86" s="54">
        <v>0.18</v>
      </c>
      <c r="D86" s="54">
        <v>0.15</v>
      </c>
      <c r="E86" s="55" t="s">
        <v>71</v>
      </c>
      <c r="F86" s="107">
        <v>0.05</v>
      </c>
    </row>
    <row r="87" spans="2:6" x14ac:dyDescent="0.2">
      <c r="B87" s="22" t="s">
        <v>136</v>
      </c>
      <c r="C87" s="54">
        <v>0.18</v>
      </c>
      <c r="D87" s="54">
        <v>0.15</v>
      </c>
      <c r="E87" s="55" t="s">
        <v>71</v>
      </c>
      <c r="F87" s="107">
        <v>0.05</v>
      </c>
    </row>
    <row r="88" spans="2:6" x14ac:dyDescent="0.2">
      <c r="B88" s="22" t="s">
        <v>137</v>
      </c>
      <c r="C88" s="54">
        <v>0.18</v>
      </c>
      <c r="D88" s="54">
        <v>0.15</v>
      </c>
      <c r="E88" s="55" t="s">
        <v>71</v>
      </c>
      <c r="F88" s="107">
        <v>0.05</v>
      </c>
    </row>
    <row r="89" spans="2:6" x14ac:dyDescent="0.2">
      <c r="B89" s="22" t="s">
        <v>138</v>
      </c>
      <c r="C89" s="54">
        <v>0.18</v>
      </c>
      <c r="D89" s="54">
        <v>0.2</v>
      </c>
      <c r="E89" s="22" t="s">
        <v>47</v>
      </c>
      <c r="F89" s="107">
        <v>0.05</v>
      </c>
    </row>
    <row r="90" spans="2:6" x14ac:dyDescent="0.2">
      <c r="B90" s="22" t="s">
        <v>139</v>
      </c>
      <c r="C90" s="54">
        <v>0.18</v>
      </c>
      <c r="D90" s="54">
        <v>0.2</v>
      </c>
      <c r="E90" s="22" t="s">
        <v>47</v>
      </c>
      <c r="F90" s="107">
        <v>0.05</v>
      </c>
    </row>
    <row r="91" spans="2:6" x14ac:dyDescent="0.2">
      <c r="B91" s="22" t="s">
        <v>140</v>
      </c>
      <c r="C91" s="54">
        <v>0.25</v>
      </c>
      <c r="D91" s="58" t="s">
        <v>201</v>
      </c>
      <c r="E91" s="22" t="s">
        <v>1</v>
      </c>
      <c r="F91" s="107"/>
    </row>
    <row r="92" spans="2:6" x14ac:dyDescent="0.2">
      <c r="B92" s="22" t="s">
        <v>141</v>
      </c>
      <c r="C92" s="54">
        <v>0.25</v>
      </c>
      <c r="D92" s="58" t="s">
        <v>201</v>
      </c>
      <c r="E92" s="22" t="s">
        <v>1</v>
      </c>
      <c r="F92" s="107"/>
    </row>
    <row r="93" spans="2:6" x14ac:dyDescent="0.2">
      <c r="B93" s="22" t="s">
        <v>142</v>
      </c>
      <c r="C93" s="54">
        <v>0.25</v>
      </c>
      <c r="D93" s="58" t="s">
        <v>201</v>
      </c>
      <c r="E93" s="22" t="s">
        <v>1</v>
      </c>
      <c r="F93" s="107"/>
    </row>
    <row r="94" spans="2:6" ht="14.25" x14ac:dyDescent="0.2">
      <c r="B94" s="22" t="s">
        <v>143</v>
      </c>
      <c r="C94" s="54">
        <v>0.25</v>
      </c>
      <c r="D94" s="66">
        <v>0.123456</v>
      </c>
      <c r="E94" s="55" t="s">
        <v>146</v>
      </c>
      <c r="F94" s="107"/>
    </row>
    <row r="95" spans="2:6" ht="14.25" x14ac:dyDescent="0.2">
      <c r="B95" s="22" t="s">
        <v>144</v>
      </c>
      <c r="C95" s="54">
        <v>0.25</v>
      </c>
      <c r="D95" s="66">
        <v>0.123456</v>
      </c>
      <c r="E95" s="55" t="s">
        <v>146</v>
      </c>
      <c r="F95" s="107"/>
    </row>
    <row r="96" spans="2:6" ht="14.25" x14ac:dyDescent="0.2">
      <c r="B96" s="22" t="s">
        <v>145</v>
      </c>
      <c r="C96" s="54">
        <v>0.25</v>
      </c>
      <c r="D96" s="66">
        <v>0.129</v>
      </c>
      <c r="E96" s="55" t="s">
        <v>146</v>
      </c>
      <c r="F96" s="107"/>
    </row>
    <row r="97" spans="2:6" x14ac:dyDescent="0.2">
      <c r="B97" s="55" t="s">
        <v>147</v>
      </c>
      <c r="C97" s="54">
        <v>0.18</v>
      </c>
      <c r="D97" s="54">
        <v>0.18</v>
      </c>
      <c r="E97" s="55" t="s">
        <v>47</v>
      </c>
      <c r="F97" s="107"/>
    </row>
    <row r="98" spans="2:6" x14ac:dyDescent="0.2">
      <c r="B98" s="55" t="s">
        <v>148</v>
      </c>
      <c r="C98" s="54">
        <v>0.18</v>
      </c>
      <c r="D98" s="54">
        <v>0.18</v>
      </c>
      <c r="E98" s="55" t="s">
        <v>47</v>
      </c>
      <c r="F98" s="107"/>
    </row>
    <row r="99" spans="2:6" x14ac:dyDescent="0.2">
      <c r="B99" s="55" t="s">
        <v>149</v>
      </c>
      <c r="C99" s="54">
        <v>0.12</v>
      </c>
      <c r="D99" s="54">
        <v>0.2</v>
      </c>
      <c r="E99" s="55" t="s">
        <v>46</v>
      </c>
      <c r="F99" s="107">
        <v>0.05</v>
      </c>
    </row>
    <row r="100" spans="2:6" x14ac:dyDescent="0.2">
      <c r="B100" s="55" t="s">
        <v>150</v>
      </c>
      <c r="C100" s="54">
        <v>0.12</v>
      </c>
      <c r="D100" s="54">
        <v>0.2</v>
      </c>
      <c r="E100" s="55" t="s">
        <v>46</v>
      </c>
      <c r="F100" s="107">
        <v>0.05</v>
      </c>
    </row>
    <row r="101" spans="2:6" x14ac:dyDescent="0.2">
      <c r="B101" s="55" t="s">
        <v>151</v>
      </c>
      <c r="C101" s="54">
        <v>0.12</v>
      </c>
      <c r="D101" s="54">
        <v>0.2</v>
      </c>
      <c r="E101" s="55" t="s">
        <v>46</v>
      </c>
      <c r="F101" s="107">
        <v>0.05</v>
      </c>
    </row>
    <row r="102" spans="2:6" x14ac:dyDescent="0.2">
      <c r="B102" s="55" t="s">
        <v>152</v>
      </c>
      <c r="C102" s="54">
        <v>0.06</v>
      </c>
      <c r="D102" s="54">
        <v>0.06</v>
      </c>
      <c r="E102" s="55" t="s">
        <v>46</v>
      </c>
      <c r="F102" s="107">
        <v>0.05</v>
      </c>
    </row>
    <row r="103" spans="2:6" x14ac:dyDescent="0.2">
      <c r="B103" s="55" t="s">
        <v>153</v>
      </c>
      <c r="C103" s="54">
        <v>0.06</v>
      </c>
      <c r="D103" s="54">
        <v>0.06</v>
      </c>
      <c r="E103" s="55" t="s">
        <v>46</v>
      </c>
      <c r="F103" s="107">
        <v>0.05</v>
      </c>
    </row>
    <row r="104" spans="2:6" x14ac:dyDescent="0.2">
      <c r="B104" s="55" t="s">
        <v>154</v>
      </c>
      <c r="C104" s="54">
        <v>0.06</v>
      </c>
      <c r="D104" s="54">
        <v>0.06</v>
      </c>
      <c r="E104" s="55" t="s">
        <v>46</v>
      </c>
      <c r="F104" s="107">
        <v>0.05</v>
      </c>
    </row>
    <row r="105" spans="2:6" x14ac:dyDescent="0.2">
      <c r="B105" s="55" t="s">
        <v>155</v>
      </c>
      <c r="C105" s="54">
        <v>0.27</v>
      </c>
      <c r="D105" s="54">
        <v>0.27</v>
      </c>
      <c r="E105" s="55" t="s">
        <v>158</v>
      </c>
      <c r="F105" s="107">
        <v>0.06</v>
      </c>
    </row>
    <row r="106" spans="2:6" x14ac:dyDescent="0.2">
      <c r="B106" s="55" t="s">
        <v>156</v>
      </c>
      <c r="C106" s="54">
        <v>0.27</v>
      </c>
      <c r="D106" s="54">
        <v>0.27</v>
      </c>
      <c r="E106" s="55" t="s">
        <v>158</v>
      </c>
      <c r="F106" s="107">
        <v>0.06</v>
      </c>
    </row>
    <row r="107" spans="2:6" x14ac:dyDescent="0.2">
      <c r="B107" s="55" t="s">
        <v>157</v>
      </c>
      <c r="C107" s="54">
        <v>0.27</v>
      </c>
      <c r="D107" s="54">
        <v>0.27</v>
      </c>
      <c r="E107" s="55" t="s">
        <v>158</v>
      </c>
      <c r="F107" s="107">
        <v>0.06</v>
      </c>
    </row>
    <row r="108" spans="2:6" x14ac:dyDescent="0.2">
      <c r="B108" s="55" t="s">
        <v>159</v>
      </c>
      <c r="C108" s="54">
        <v>0.27</v>
      </c>
      <c r="D108" s="54">
        <v>0.27</v>
      </c>
      <c r="E108" s="55" t="s">
        <v>158</v>
      </c>
      <c r="F108" s="107">
        <v>0.06</v>
      </c>
    </row>
    <row r="109" spans="2:6" x14ac:dyDescent="0.2">
      <c r="B109" s="55" t="s">
        <v>160</v>
      </c>
      <c r="C109" s="54">
        <v>0.15</v>
      </c>
      <c r="D109" s="54">
        <v>0.15</v>
      </c>
      <c r="E109" s="55" t="s">
        <v>46</v>
      </c>
      <c r="F109" s="107">
        <v>0.06</v>
      </c>
    </row>
    <row r="110" spans="2:6" x14ac:dyDescent="0.2">
      <c r="B110" s="55" t="s">
        <v>161</v>
      </c>
      <c r="C110" s="54">
        <v>0.15</v>
      </c>
      <c r="D110" s="54">
        <v>0.15</v>
      </c>
      <c r="E110" s="55" t="s">
        <v>46</v>
      </c>
      <c r="F110" s="107">
        <v>0.06</v>
      </c>
    </row>
    <row r="111" spans="2:6" x14ac:dyDescent="0.2">
      <c r="B111" s="55" t="s">
        <v>162</v>
      </c>
      <c r="C111" s="54">
        <v>0.15</v>
      </c>
      <c r="D111" s="54">
        <v>0.15</v>
      </c>
      <c r="E111" s="55" t="s">
        <v>46</v>
      </c>
      <c r="F111" s="107">
        <v>0.06</v>
      </c>
    </row>
    <row r="112" spans="2:6" x14ac:dyDescent="0.2">
      <c r="B112" s="55" t="s">
        <v>163</v>
      </c>
      <c r="C112" s="54">
        <v>0.15</v>
      </c>
      <c r="D112" s="54">
        <v>0.15</v>
      </c>
      <c r="E112" s="55" t="s">
        <v>46</v>
      </c>
      <c r="F112" s="107">
        <v>0.06</v>
      </c>
    </row>
    <row r="113" spans="2:6" x14ac:dyDescent="0.2">
      <c r="B113" s="55" t="s">
        <v>164</v>
      </c>
      <c r="C113" s="54">
        <v>0.15</v>
      </c>
      <c r="D113" s="54">
        <v>0.15</v>
      </c>
      <c r="E113" s="55" t="s">
        <v>46</v>
      </c>
      <c r="F113" s="107">
        <v>0.06</v>
      </c>
    </row>
    <row r="114" spans="2:6" x14ac:dyDescent="0.2">
      <c r="B114" s="55" t="s">
        <v>165</v>
      </c>
      <c r="C114" s="54">
        <v>0.27</v>
      </c>
      <c r="D114" s="54">
        <v>0.27</v>
      </c>
      <c r="E114" s="55" t="s">
        <v>95</v>
      </c>
      <c r="F114" s="107"/>
    </row>
    <row r="115" spans="2:6" x14ac:dyDescent="0.2">
      <c r="B115" s="55" t="s">
        <v>166</v>
      </c>
      <c r="C115" s="54">
        <v>0.27</v>
      </c>
      <c r="D115" s="54">
        <v>0.27</v>
      </c>
      <c r="E115" s="55" t="s">
        <v>95</v>
      </c>
      <c r="F115" s="107"/>
    </row>
    <row r="116" spans="2:6" x14ac:dyDescent="0.2">
      <c r="B116" s="55" t="s">
        <v>167</v>
      </c>
      <c r="C116" s="54">
        <v>0.27</v>
      </c>
      <c r="D116" s="54">
        <v>0.27</v>
      </c>
      <c r="E116" s="55" t="s">
        <v>95</v>
      </c>
      <c r="F116" s="107"/>
    </row>
    <row r="117" spans="2:6" x14ac:dyDescent="0.2">
      <c r="B117" s="55" t="s">
        <v>168</v>
      </c>
      <c r="C117" s="54">
        <v>0.21</v>
      </c>
      <c r="D117" s="58" t="s">
        <v>201</v>
      </c>
      <c r="E117" s="55" t="s">
        <v>95</v>
      </c>
      <c r="F117" s="107"/>
    </row>
    <row r="118" spans="2:6" x14ac:dyDescent="0.2">
      <c r="B118" s="55" t="s">
        <v>169</v>
      </c>
      <c r="C118" s="54">
        <v>0.12</v>
      </c>
      <c r="D118" s="54">
        <v>0.15</v>
      </c>
      <c r="E118" s="55" t="s">
        <v>60</v>
      </c>
      <c r="F118" s="107">
        <v>0.05</v>
      </c>
    </row>
    <row r="119" spans="2:6" x14ac:dyDescent="0.2">
      <c r="B119" s="55" t="s">
        <v>170</v>
      </c>
      <c r="C119" s="54">
        <v>0.12</v>
      </c>
      <c r="D119" s="54">
        <v>0.15</v>
      </c>
      <c r="E119" s="55" t="s">
        <v>60</v>
      </c>
      <c r="F119" s="107">
        <v>0.05</v>
      </c>
    </row>
    <row r="120" spans="2:6" x14ac:dyDescent="0.2">
      <c r="B120" s="55" t="s">
        <v>171</v>
      </c>
      <c r="C120" s="54">
        <v>0.12</v>
      </c>
      <c r="D120" s="54">
        <v>0.15</v>
      </c>
      <c r="E120" s="55" t="s">
        <v>60</v>
      </c>
      <c r="F120" s="107">
        <v>0.05</v>
      </c>
    </row>
    <row r="121" spans="2:6" x14ac:dyDescent="0.2">
      <c r="B121" s="55" t="s">
        <v>172</v>
      </c>
      <c r="C121" s="54">
        <v>0.12</v>
      </c>
      <c r="D121" s="54">
        <v>0.15</v>
      </c>
      <c r="E121" s="55" t="s">
        <v>60</v>
      </c>
      <c r="F121" s="107">
        <v>0.05</v>
      </c>
    </row>
    <row r="122" spans="2:6" x14ac:dyDescent="0.2">
      <c r="B122" s="55" t="s">
        <v>173</v>
      </c>
      <c r="C122" s="54">
        <v>0.15</v>
      </c>
      <c r="D122" s="58" t="s">
        <v>201</v>
      </c>
      <c r="E122" s="55" t="s">
        <v>1</v>
      </c>
      <c r="F122" s="107"/>
    </row>
    <row r="123" spans="2:6" x14ac:dyDescent="0.2">
      <c r="B123" s="55" t="s">
        <v>174</v>
      </c>
      <c r="C123" s="54">
        <v>0.15</v>
      </c>
      <c r="D123" s="58" t="s">
        <v>201</v>
      </c>
      <c r="E123" s="55" t="s">
        <v>1</v>
      </c>
      <c r="F123" s="107"/>
    </row>
    <row r="124" spans="2:6" x14ac:dyDescent="0.2">
      <c r="B124" s="55" t="s">
        <v>175</v>
      </c>
      <c r="C124" s="54">
        <v>0.15</v>
      </c>
      <c r="D124" s="58" t="s">
        <v>201</v>
      </c>
      <c r="E124" s="55" t="s">
        <v>1</v>
      </c>
      <c r="F124" s="107"/>
    </row>
    <row r="125" spans="2:6" ht="14.25" x14ac:dyDescent="0.2">
      <c r="B125" s="55" t="s">
        <v>176</v>
      </c>
      <c r="C125" s="54">
        <v>0.25</v>
      </c>
      <c r="D125" s="66">
        <v>0.16600000000000001</v>
      </c>
      <c r="E125" s="55" t="s">
        <v>146</v>
      </c>
      <c r="F125" s="107"/>
    </row>
    <row r="126" spans="2:6" ht="14.25" x14ac:dyDescent="0.2">
      <c r="B126" s="55" t="s">
        <v>177</v>
      </c>
      <c r="C126" s="54">
        <v>0.25</v>
      </c>
      <c r="D126" s="66">
        <v>0.16600000000000001</v>
      </c>
      <c r="E126" s="55" t="s">
        <v>146</v>
      </c>
      <c r="F126" s="107"/>
    </row>
    <row r="127" spans="2:6" ht="14.25" x14ac:dyDescent="0.2">
      <c r="B127" s="55" t="s">
        <v>178</v>
      </c>
      <c r="C127" s="54">
        <v>0.25</v>
      </c>
      <c r="D127" s="66">
        <v>0.16600000000000001</v>
      </c>
      <c r="E127" s="55" t="s">
        <v>146</v>
      </c>
      <c r="F127" s="107"/>
    </row>
    <row r="128" spans="2:6" ht="14.25" x14ac:dyDescent="0.2">
      <c r="B128" s="55" t="s">
        <v>179</v>
      </c>
      <c r="C128" s="54">
        <v>0.25</v>
      </c>
      <c r="D128" s="66">
        <v>0.16059999999999999</v>
      </c>
      <c r="E128" s="55" t="s">
        <v>146</v>
      </c>
      <c r="F128" s="107"/>
    </row>
    <row r="129" spans="2:6" ht="14.25" x14ac:dyDescent="0.2">
      <c r="B129" s="55" t="s">
        <v>180</v>
      </c>
      <c r="C129" s="54">
        <v>0.25</v>
      </c>
      <c r="D129" s="66">
        <v>0.16600000000000001</v>
      </c>
      <c r="E129" s="55" t="s">
        <v>146</v>
      </c>
      <c r="F129" s="107"/>
    </row>
    <row r="130" spans="2:6" x14ac:dyDescent="0.2">
      <c r="B130" s="55" t="s">
        <v>181</v>
      </c>
      <c r="C130" s="54">
        <v>0.18</v>
      </c>
      <c r="D130" s="54">
        <v>0.18</v>
      </c>
      <c r="E130" s="55" t="s">
        <v>184</v>
      </c>
      <c r="F130" s="107"/>
    </row>
    <row r="131" spans="2:6" x14ac:dyDescent="0.2">
      <c r="B131" s="55" t="s">
        <v>182</v>
      </c>
      <c r="C131" s="54">
        <v>0.18</v>
      </c>
      <c r="D131" s="54">
        <v>0.18</v>
      </c>
      <c r="E131" s="55" t="s">
        <v>184</v>
      </c>
      <c r="F131" s="107"/>
    </row>
    <row r="132" spans="2:6" x14ac:dyDescent="0.2">
      <c r="B132" s="55" t="s">
        <v>183</v>
      </c>
      <c r="C132" s="54">
        <v>0.18</v>
      </c>
      <c r="D132" s="54">
        <v>0.18</v>
      </c>
      <c r="E132" s="55" t="s">
        <v>184</v>
      </c>
      <c r="F132" s="107"/>
    </row>
    <row r="133" spans="2:6" x14ac:dyDescent="0.2">
      <c r="B133" s="55" t="s">
        <v>185</v>
      </c>
      <c r="C133" s="54">
        <v>0.2</v>
      </c>
      <c r="D133" s="54">
        <v>0.2</v>
      </c>
      <c r="E133" s="55" t="s">
        <v>187</v>
      </c>
      <c r="F133" s="107"/>
    </row>
    <row r="134" spans="2:6" x14ac:dyDescent="0.2">
      <c r="B134" s="55" t="s">
        <v>186</v>
      </c>
      <c r="C134" s="54">
        <v>0.2</v>
      </c>
      <c r="D134" s="54">
        <v>0.2</v>
      </c>
      <c r="E134" s="55" t="s">
        <v>187</v>
      </c>
      <c r="F134" s="107"/>
    </row>
    <row r="135" spans="2:6" x14ac:dyDescent="0.2">
      <c r="B135" s="55" t="s">
        <v>188</v>
      </c>
      <c r="C135" s="54">
        <v>0.2</v>
      </c>
      <c r="D135" s="54">
        <v>0.2</v>
      </c>
      <c r="E135" s="55" t="s">
        <v>187</v>
      </c>
      <c r="F135" s="107"/>
    </row>
    <row r="136" spans="2:6" x14ac:dyDescent="0.2">
      <c r="B136" s="55" t="s">
        <v>189</v>
      </c>
      <c r="C136" s="54">
        <v>0.2</v>
      </c>
      <c r="D136" s="54">
        <v>0.2</v>
      </c>
      <c r="E136" s="55" t="s">
        <v>187</v>
      </c>
      <c r="F136" s="107"/>
    </row>
    <row r="137" spans="2:6" x14ac:dyDescent="0.2">
      <c r="B137" s="55" t="s">
        <v>190</v>
      </c>
      <c r="C137" s="54">
        <v>0.18</v>
      </c>
      <c r="D137" s="54">
        <v>0.15</v>
      </c>
      <c r="E137" s="55" t="s">
        <v>46</v>
      </c>
      <c r="F137" s="107">
        <v>0.06</v>
      </c>
    </row>
    <row r="138" spans="2:6" x14ac:dyDescent="0.2">
      <c r="B138" s="55" t="s">
        <v>191</v>
      </c>
      <c r="C138" s="54">
        <v>0.18</v>
      </c>
      <c r="D138" s="54">
        <v>0.15</v>
      </c>
      <c r="E138" s="55" t="s">
        <v>46</v>
      </c>
      <c r="F138" s="107">
        <v>0.06</v>
      </c>
    </row>
    <row r="139" spans="2:6" x14ac:dyDescent="0.2">
      <c r="B139" s="55" t="s">
        <v>192</v>
      </c>
      <c r="C139" s="54">
        <v>0.24</v>
      </c>
      <c r="D139" s="54">
        <v>0.24</v>
      </c>
      <c r="E139" s="55" t="s">
        <v>158</v>
      </c>
      <c r="F139" s="107">
        <v>7.5999999999999998E-2</v>
      </c>
    </row>
    <row r="140" spans="2:6" x14ac:dyDescent="0.2">
      <c r="B140" s="55" t="s">
        <v>193</v>
      </c>
      <c r="C140" s="54">
        <v>0.24</v>
      </c>
      <c r="D140" s="54">
        <v>0.24</v>
      </c>
      <c r="E140" s="55" t="s">
        <v>158</v>
      </c>
      <c r="F140" s="107">
        <v>7.5999999999999998E-2</v>
      </c>
    </row>
    <row r="141" spans="2:6" x14ac:dyDescent="0.2">
      <c r="B141" s="55" t="s">
        <v>194</v>
      </c>
      <c r="C141" s="54">
        <v>0.24</v>
      </c>
      <c r="D141" s="54">
        <v>0.24</v>
      </c>
      <c r="E141" s="55" t="s">
        <v>158</v>
      </c>
      <c r="F141" s="107">
        <v>7.5999999999999998E-2</v>
      </c>
    </row>
    <row r="142" spans="2:6" x14ac:dyDescent="0.2">
      <c r="B142" s="55" t="s">
        <v>195</v>
      </c>
      <c r="C142" s="54">
        <v>0.24</v>
      </c>
      <c r="D142" s="54">
        <v>0.24</v>
      </c>
      <c r="E142" s="55" t="s">
        <v>158</v>
      </c>
      <c r="F142" s="107">
        <v>7.5999999999999998E-2</v>
      </c>
    </row>
    <row r="143" spans="2:6" x14ac:dyDescent="0.2">
      <c r="B143" s="55" t="s">
        <v>196</v>
      </c>
      <c r="C143" s="54">
        <v>0.24</v>
      </c>
      <c r="D143" s="54">
        <v>0.24</v>
      </c>
      <c r="E143" s="55" t="s">
        <v>158</v>
      </c>
      <c r="F143" s="107">
        <v>7.5999999999999998E-2</v>
      </c>
    </row>
    <row r="144" spans="2:6" x14ac:dyDescent="0.2">
      <c r="B144" s="55" t="s">
        <v>197</v>
      </c>
      <c r="C144" s="54">
        <v>0.24</v>
      </c>
      <c r="D144" s="54">
        <v>0.24</v>
      </c>
      <c r="E144" s="55" t="s">
        <v>158</v>
      </c>
      <c r="F144" s="107">
        <v>7.5999999999999998E-2</v>
      </c>
    </row>
    <row r="145" spans="2:6" x14ac:dyDescent="0.2">
      <c r="B145" s="55" t="s">
        <v>198</v>
      </c>
      <c r="C145" s="54">
        <v>0.24</v>
      </c>
      <c r="D145" s="54">
        <v>0.24</v>
      </c>
      <c r="E145" s="55" t="s">
        <v>158</v>
      </c>
      <c r="F145" s="107">
        <v>7.5999999999999998E-2</v>
      </c>
    </row>
    <row r="146" spans="2:6" x14ac:dyDescent="0.2">
      <c r="B146" s="55" t="s">
        <v>199</v>
      </c>
      <c r="C146" s="54">
        <v>0.12</v>
      </c>
      <c r="D146" s="54">
        <v>0.15</v>
      </c>
      <c r="E146" s="55" t="s">
        <v>71</v>
      </c>
      <c r="F146" s="107">
        <v>0.05</v>
      </c>
    </row>
    <row r="147" spans="2:6" x14ac:dyDescent="0.2">
      <c r="B147" s="55" t="s">
        <v>200</v>
      </c>
      <c r="C147" s="54">
        <v>0.12</v>
      </c>
      <c r="D147" s="54">
        <v>0.15</v>
      </c>
      <c r="E147" s="55" t="s">
        <v>71</v>
      </c>
      <c r="F147" s="107">
        <v>0.05</v>
      </c>
    </row>
    <row r="148" spans="2:6" x14ac:dyDescent="0.2">
      <c r="B148" s="22" t="s">
        <v>209</v>
      </c>
      <c r="C148" s="54">
        <v>0.24</v>
      </c>
      <c r="D148" s="54">
        <v>0.24</v>
      </c>
      <c r="E148" s="22" t="s">
        <v>44</v>
      </c>
      <c r="F148" s="107"/>
    </row>
    <row r="149" spans="2:6" x14ac:dyDescent="0.2">
      <c r="B149" s="55" t="s">
        <v>208</v>
      </c>
      <c r="C149" s="54">
        <v>0.24</v>
      </c>
      <c r="D149" s="54">
        <v>0.24</v>
      </c>
      <c r="E149" s="55" t="s">
        <v>44</v>
      </c>
      <c r="F149" s="107"/>
    </row>
    <row r="150" spans="2:6" x14ac:dyDescent="0.2">
      <c r="B150" s="22" t="s">
        <v>210</v>
      </c>
      <c r="C150" s="54">
        <v>0.24</v>
      </c>
      <c r="D150" s="54">
        <v>0.24</v>
      </c>
      <c r="E150" s="22" t="s">
        <v>44</v>
      </c>
      <c r="F150" s="107"/>
    </row>
    <row r="151" spans="2:6" x14ac:dyDescent="0.2">
      <c r="F151" s="107"/>
    </row>
    <row r="152" spans="2:6" x14ac:dyDescent="0.2">
      <c r="F152" s="107"/>
    </row>
    <row r="153" spans="2:6" x14ac:dyDescent="0.2">
      <c r="F153" s="107"/>
    </row>
    <row r="154" spans="2:6" x14ac:dyDescent="0.2">
      <c r="B154" s="22" t="s">
        <v>206</v>
      </c>
      <c r="C154" s="54">
        <v>1</v>
      </c>
      <c r="D154" s="54">
        <v>1</v>
      </c>
      <c r="E154" s="22" t="s">
        <v>207</v>
      </c>
      <c r="F154" s="107"/>
    </row>
    <row r="155" spans="2:6" x14ac:dyDescent="0.2">
      <c r="F155" s="107"/>
    </row>
    <row r="156" spans="2:6" x14ac:dyDescent="0.2">
      <c r="F156" s="107"/>
    </row>
    <row r="157" spans="2:6" x14ac:dyDescent="0.2">
      <c r="F157" s="107"/>
    </row>
    <row r="158" spans="2:6" x14ac:dyDescent="0.2">
      <c r="F158" s="107"/>
    </row>
    <row r="159" spans="2:6" x14ac:dyDescent="0.2">
      <c r="F159" s="107"/>
    </row>
    <row r="160" spans="2:6" x14ac:dyDescent="0.2">
      <c r="F160" s="107"/>
    </row>
    <row r="161" spans="6:6" x14ac:dyDescent="0.2">
      <c r="F161" s="107"/>
    </row>
    <row r="162" spans="6:6" x14ac:dyDescent="0.2">
      <c r="F162" s="107"/>
    </row>
    <row r="163" spans="6:6" x14ac:dyDescent="0.2">
      <c r="F163" s="107"/>
    </row>
    <row r="164" spans="6:6" x14ac:dyDescent="0.2">
      <c r="F164" s="107"/>
    </row>
    <row r="165" spans="6:6" x14ac:dyDescent="0.2">
      <c r="F165" s="107"/>
    </row>
    <row r="166" spans="6:6" x14ac:dyDescent="0.2">
      <c r="F166" s="107"/>
    </row>
    <row r="167" spans="6:6" x14ac:dyDescent="0.2">
      <c r="F167" s="107"/>
    </row>
    <row r="168" spans="6:6" x14ac:dyDescent="0.2">
      <c r="F168" s="107"/>
    </row>
    <row r="169" spans="6:6" x14ac:dyDescent="0.2">
      <c r="F169" s="107"/>
    </row>
    <row r="170" spans="6:6" x14ac:dyDescent="0.2">
      <c r="F170" s="107"/>
    </row>
    <row r="171" spans="6:6" x14ac:dyDescent="0.2">
      <c r="F171" s="107"/>
    </row>
    <row r="172" spans="6:6" x14ac:dyDescent="0.2">
      <c r="F172" s="107"/>
    </row>
    <row r="173" spans="6:6" x14ac:dyDescent="0.2">
      <c r="F173" s="107"/>
    </row>
    <row r="174" spans="6:6" x14ac:dyDescent="0.2">
      <c r="F174" s="107"/>
    </row>
    <row r="175" spans="6:6" x14ac:dyDescent="0.2">
      <c r="F175" s="107"/>
    </row>
    <row r="176" spans="6:6" x14ac:dyDescent="0.2">
      <c r="F176" s="107"/>
    </row>
    <row r="177" spans="6:6" x14ac:dyDescent="0.2">
      <c r="F177" s="107"/>
    </row>
    <row r="178" spans="6:6" x14ac:dyDescent="0.2">
      <c r="F178" s="107"/>
    </row>
    <row r="179" spans="6:6" x14ac:dyDescent="0.2">
      <c r="F179" s="107"/>
    </row>
    <row r="180" spans="6:6" x14ac:dyDescent="0.2">
      <c r="F180" s="107"/>
    </row>
    <row r="181" spans="6:6" x14ac:dyDescent="0.2">
      <c r="F181" s="107"/>
    </row>
    <row r="182" spans="6:6" x14ac:dyDescent="0.2">
      <c r="F182" s="107"/>
    </row>
    <row r="183" spans="6:6" x14ac:dyDescent="0.2">
      <c r="F183" s="107"/>
    </row>
    <row r="184" spans="6:6" x14ac:dyDescent="0.2">
      <c r="F184" s="107"/>
    </row>
    <row r="185" spans="6:6" x14ac:dyDescent="0.2">
      <c r="F185" s="107"/>
    </row>
    <row r="186" spans="6:6" x14ac:dyDescent="0.2">
      <c r="F186" s="107"/>
    </row>
    <row r="187" spans="6:6" x14ac:dyDescent="0.2">
      <c r="F187" s="107"/>
    </row>
    <row r="188" spans="6:6" x14ac:dyDescent="0.2">
      <c r="F188" s="107"/>
    </row>
    <row r="189" spans="6:6" x14ac:dyDescent="0.2">
      <c r="F189" s="107"/>
    </row>
    <row r="190" spans="6:6" x14ac:dyDescent="0.2">
      <c r="F190" s="107"/>
    </row>
    <row r="191" spans="6:6" x14ac:dyDescent="0.2">
      <c r="F191" s="107"/>
    </row>
    <row r="192" spans="6:6" x14ac:dyDescent="0.2">
      <c r="F192" s="107"/>
    </row>
    <row r="193" spans="6:6" x14ac:dyDescent="0.2">
      <c r="F193" s="107"/>
    </row>
    <row r="194" spans="6:6" x14ac:dyDescent="0.2">
      <c r="F194" s="107"/>
    </row>
    <row r="195" spans="6:6" x14ac:dyDescent="0.2">
      <c r="F195" s="107"/>
    </row>
  </sheetData>
  <sheetProtection algorithmName="SHA-512" hashValue="BXj4cxCQV6GLl1G/we6gVrpZqJ/EKjXbLhYQuGQwiSn1rnuN4ulgkXvDXvMrMmtKnZwuWbYZaP9r1Ipgjxf+2g==" saltValue="f//C5bh6Lryk/5dkeygVPw=="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Q1" sqref="Q1:AF104857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679="",NA(),IF(Dokumentationshilfe!$B679&lt;Dokumentationshilfe!$D$790,0.9,IF(Dokumentationshilfe!$B679&lt;=Dokumentationshilfe!$F$790,1+(Dokumentationshilfe!$B679-Dokumentationshilfe!$D$790)/ABS(Dokumentationshilfe!$F$790-Dokumentationshilfe!$D$790),IF(Dokumentationshilfe!$B679&lt;=Dokumentationshilfe!$H$790,2+(Dokumentationshilfe!$B679-Dokumentationshilfe!$F$790)/ABS(Dokumentationshilfe!$H$790-Dokumentationshilfe!$F$790),IF(Dokumentationshilfe!$B679&lt;=Dokumentationshilfe!$J$790,3+(Dokumentationshilfe!$B679-Dokumentationshilfe!$H$790)/ABS(Dokumentationshilfe!$J$790-Dokumentationshilfe!$H$790),IF(Dokumentationshilfe!$B679&lt;=Dokumentationshilfe!$L$790,4+(Dokumentationshilfe!$B679-Dokumentationshilfe!$J$790)/ABS(Dokumentationshilfe!$L$790-Dokumentationshilfe!$J$790),IF(Dokumentationshilfe!$B679&lt;=Dokumentationshilfe!$N$790,5+(Dokumentationshilfe!$B679-Dokumentationshilfe!$L$790)/ABS(Dokumentationshilfe!$N$790-Dokumentationshilfe!$L$790),IF(Dokumentationshilfe!$B679&lt;=Dokumentationshilfe!$P$790,6+(Dokumentationshilfe!$B679-Dokumentationshilfe!$N$790)/ABS(Dokumentationshilfe!$P$790-Dokumentationshilfe!$N$790),7.1))))))))</f>
        <v>#N/A</v>
      </c>
      <c r="Q4" s="49" t="s">
        <v>29</v>
      </c>
      <c r="W4" s="49"/>
      <c r="X4" s="49" t="s">
        <v>235</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9" t="s">
        <v>33</v>
      </c>
      <c r="R6" s="49"/>
      <c r="S6" s="49"/>
      <c r="T6" s="49"/>
      <c r="U6" s="49"/>
      <c r="X6" t="str">
        <f>Dokumentationshilfe!A5</f>
        <v>WBC</v>
      </c>
      <c r="AA6" s="49" t="s">
        <v>236</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31</v>
      </c>
      <c r="R7" s="49"/>
      <c r="S7" s="49"/>
      <c r="T7" s="49"/>
      <c r="U7" s="49"/>
      <c r="X7" t="str">
        <f>Dokumentationshilfe!S5</f>
        <v>RBC</v>
      </c>
      <c r="AA7" t="s">
        <v>237</v>
      </c>
      <c r="AB7" t="s">
        <v>238</v>
      </c>
      <c r="AC7" t="s">
        <v>239</v>
      </c>
      <c r="AD7" t="s">
        <v>240</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30</v>
      </c>
      <c r="R8" s="49"/>
      <c r="S8" s="49"/>
      <c r="T8" s="49"/>
      <c r="U8" s="49"/>
      <c r="X8" t="str">
        <f>Dokumentationshilfe!AK5</f>
        <v>Hb</v>
      </c>
      <c r="AA8" t="s">
        <v>241</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32</v>
      </c>
      <c r="X9" t="str">
        <f>Dokumentationshilfe!A41</f>
        <v>HCT</v>
      </c>
      <c r="AA9" t="s">
        <v>60</v>
      </c>
      <c r="AB9" t="s">
        <v>241</v>
      </c>
      <c r="AC9" t="s">
        <v>241</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PLT</v>
      </c>
      <c r="AA10" t="s">
        <v>44</v>
      </c>
      <c r="AB10" t="s">
        <v>241</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Test</v>
      </c>
      <c r="AA11" t="s">
        <v>242</v>
      </c>
      <c r="AB11" t="s">
        <v>241</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35</v>
      </c>
      <c r="S12" s="49" t="s">
        <v>243</v>
      </c>
      <c r="W12" s="49"/>
      <c r="AA12" t="s">
        <v>158</v>
      </c>
      <c r="AB12" t="s">
        <v>241</v>
      </c>
      <c r="AC12" t="s">
        <v>242</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34</v>
      </c>
      <c r="S13" s="49" t="s">
        <v>218</v>
      </c>
      <c r="AA13" t="s">
        <v>244</v>
      </c>
      <c r="AB13" t="s">
        <v>241</v>
      </c>
      <c r="AC13" t="s">
        <v>158</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9" t="s">
        <v>36</v>
      </c>
      <c r="S14" s="49" t="s">
        <v>245</v>
      </c>
      <c r="AA14" t="s">
        <v>246</v>
      </c>
      <c r="AB14" t="s">
        <v>241</v>
      </c>
      <c r="AC14" t="s">
        <v>244</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204</v>
      </c>
      <c r="Q15" s="49" t="s">
        <v>37</v>
      </c>
      <c r="S15" s="49" t="s">
        <v>247</v>
      </c>
      <c r="AA15" t="s">
        <v>248</v>
      </c>
      <c r="AB15" t="s">
        <v>241</v>
      </c>
      <c r="AC15" t="s">
        <v>246</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204</v>
      </c>
      <c r="Q16" s="49" t="s">
        <v>39</v>
      </c>
      <c r="AA16" t="s">
        <v>249</v>
      </c>
      <c r="AB16" t="s">
        <v>241</v>
      </c>
      <c r="AC16" t="s">
        <v>248</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38</v>
      </c>
      <c r="AA17" t="s">
        <v>95</v>
      </c>
      <c r="AB17" t="s">
        <v>241</v>
      </c>
      <c r="AC17" t="s">
        <v>249</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250</v>
      </c>
      <c r="AB18" t="s">
        <v>241</v>
      </c>
      <c r="AC18" t="s">
        <v>95</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241</v>
      </c>
      <c r="AC19" t="s">
        <v>250</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42</v>
      </c>
      <c r="AB22" t="s">
        <v>60</v>
      </c>
      <c r="AC22" t="s">
        <v>241</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242</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158</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43</v>
      </c>
      <c r="R27" s="64"/>
      <c r="S27" s="64"/>
      <c r="T27" s="64"/>
      <c r="U27" s="64"/>
      <c r="V27" s="64"/>
      <c r="W27" s="64"/>
      <c r="AB27" s="49" t="s">
        <v>60</v>
      </c>
      <c r="AC27" t="s">
        <v>244</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53" t="s">
        <v>205</v>
      </c>
      <c r="R28" s="253"/>
      <c r="S28" s="253"/>
      <c r="T28" s="253"/>
      <c r="U28" s="253"/>
      <c r="V28" s="64"/>
      <c r="W28" s="64"/>
      <c r="AB28" t="s">
        <v>60</v>
      </c>
      <c r="AC28" t="s">
        <v>246</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53"/>
      <c r="R29" s="253"/>
      <c r="S29" s="253"/>
      <c r="T29" s="253"/>
      <c r="U29" s="253"/>
      <c r="V29" s="64"/>
      <c r="W29" s="64"/>
      <c r="AB29" t="s">
        <v>60</v>
      </c>
      <c r="AC29" t="s">
        <v>248</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53"/>
      <c r="R30" s="253"/>
      <c r="S30" s="253"/>
      <c r="T30" s="253"/>
      <c r="U30" s="253"/>
      <c r="V30" s="64"/>
      <c r="W30" s="64"/>
      <c r="AB30" t="s">
        <v>60</v>
      </c>
      <c r="AC30" t="s">
        <v>249</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53"/>
      <c r="R31" s="253"/>
      <c r="S31" s="253"/>
      <c r="T31" s="253"/>
      <c r="U31" s="253"/>
      <c r="V31" s="64"/>
      <c r="W31" s="64"/>
      <c r="AB31" t="s">
        <v>60</v>
      </c>
      <c r="AC31" t="s">
        <v>95</v>
      </c>
      <c r="AD31">
        <v>1000000</v>
      </c>
    </row>
    <row r="32" spans="3:30" ht="13.5" thickBot="1" x14ac:dyDescent="0.25">
      <c r="Q32" s="253"/>
      <c r="R32" s="253"/>
      <c r="S32" s="253"/>
      <c r="T32" s="253"/>
      <c r="U32" s="253"/>
      <c r="V32" s="64"/>
      <c r="W32" s="64"/>
      <c r="AB32" t="s">
        <v>60</v>
      </c>
      <c r="AC32" t="s">
        <v>250</v>
      </c>
      <c r="AD32">
        <v>1000000000</v>
      </c>
    </row>
    <row r="33" spans="3:30" x14ac:dyDescent="0.2">
      <c r="C33" s="1"/>
      <c r="D33" s="2" t="s">
        <v>10</v>
      </c>
      <c r="E33" s="2" t="s">
        <v>19</v>
      </c>
      <c r="F33" s="13" t="s">
        <v>11</v>
      </c>
      <c r="G33" s="13" t="s">
        <v>12</v>
      </c>
      <c r="H33" s="13" t="s">
        <v>13</v>
      </c>
      <c r="I33" s="13" t="s">
        <v>14</v>
      </c>
      <c r="J33" s="13" t="s">
        <v>15</v>
      </c>
      <c r="K33" s="13" t="s">
        <v>16</v>
      </c>
      <c r="L33" s="14" t="s">
        <v>17</v>
      </c>
      <c r="Q33" s="253"/>
      <c r="R33" s="253"/>
      <c r="S33" s="253"/>
      <c r="T33" s="253"/>
      <c r="U33" s="253"/>
      <c r="V33" s="64"/>
      <c r="W33" s="64"/>
    </row>
    <row r="34" spans="3:30" x14ac:dyDescent="0.2">
      <c r="C34" s="4"/>
      <c r="L34" s="7"/>
      <c r="Q34" s="253"/>
      <c r="R34" s="253"/>
      <c r="S34" s="253"/>
      <c r="T34" s="253"/>
      <c r="U34" s="253"/>
      <c r="V34" s="64"/>
      <c r="W34" s="64"/>
      <c r="AB34" t="s">
        <v>44</v>
      </c>
      <c r="AC34" t="s">
        <v>241</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679="",NA(),IF(Dokumentationshilfe!$T679&lt;Dokumentationshilfe!$V$790,0.9,IF(Dokumentationshilfe!$T679&lt;=Dokumentationshilfe!$X$790,1+(Dokumentationshilfe!$T679-Dokumentationshilfe!$V$790)/ABS(Dokumentationshilfe!$X$790-Dokumentationshilfe!$V$790),IF(Dokumentationshilfe!$T679&lt;=Dokumentationshilfe!$Z$790,2+(Dokumentationshilfe!$T679-Dokumentationshilfe!$X$790)/ABS(Dokumentationshilfe!$Z$790-Dokumentationshilfe!$X$790),IF(Dokumentationshilfe!$T679&lt;=Dokumentationshilfe!$AB$790,3+(Dokumentationshilfe!$T679-Dokumentationshilfe!$Z$790)/ABS(Dokumentationshilfe!$AB$790-Dokumentationshilfe!$Z$790),IF(Dokumentationshilfe!$T679&lt;=Dokumentationshilfe!$AD$790,4+(Dokumentationshilfe!$T679-Dokumentationshilfe!$AB$790)/ABS(Dokumentationshilfe!$AD$790-Dokumentationshilfe!$AB$790),IF(Dokumentationshilfe!$T679&lt;=Dokumentationshilfe!$AF$790,5+(Dokumentationshilfe!$T679-Dokumentationshilfe!$AD$790)/ABS(Dokumentationshilfe!$AF$790-Dokumentationshilfe!$AD$790),IF(Dokumentationshilfe!$T679&lt;=Dokumentationshilfe!$AH$790,6+(Dokumentationshilfe!$T679-Dokumentationshilfe!$AF$790)/ABS(Dokumentationshilfe!$AH$790-Dokumentationshilfe!$AF$790),7.1))))))))</f>
        <v>#N/A</v>
      </c>
      <c r="Q35" s="253"/>
      <c r="R35" s="253"/>
      <c r="S35" s="253"/>
      <c r="T35" s="253"/>
      <c r="U35" s="253"/>
      <c r="V35" s="64"/>
      <c r="W35" s="64"/>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242</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251</v>
      </c>
      <c r="AB38" t="s">
        <v>44</v>
      </c>
      <c r="AC38" t="s">
        <v>158</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252</v>
      </c>
      <c r="AB39" t="s">
        <v>44</v>
      </c>
      <c r="AC39" t="s">
        <v>244</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9" t="s">
        <v>253</v>
      </c>
      <c r="AB40" t="s">
        <v>44</v>
      </c>
      <c r="AC40" t="s">
        <v>246</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204</v>
      </c>
      <c r="Q41" s="49" t="s">
        <v>254</v>
      </c>
      <c r="AB41" t="s">
        <v>44</v>
      </c>
      <c r="AC41" t="s">
        <v>248</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204</v>
      </c>
      <c r="AB42" t="s">
        <v>44</v>
      </c>
      <c r="AC42" t="s">
        <v>249</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255</v>
      </c>
      <c r="AB43" t="s">
        <v>44</v>
      </c>
      <c r="AC43" t="s">
        <v>95</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256</v>
      </c>
      <c r="AB44" t="s">
        <v>44</v>
      </c>
      <c r="AC44" t="s">
        <v>250</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242</v>
      </c>
      <c r="AC46" t="s">
        <v>241</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242</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242</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242</v>
      </c>
      <c r="AC49" t="s">
        <v>242</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242</v>
      </c>
      <c r="AC50" t="s">
        <v>158</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242</v>
      </c>
      <c r="AC51" t="s">
        <v>244</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242</v>
      </c>
      <c r="AC52" t="s">
        <v>246</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242</v>
      </c>
      <c r="AC53" t="s">
        <v>248</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242</v>
      </c>
      <c r="AC54" t="s">
        <v>249</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242</v>
      </c>
      <c r="AC55" t="s">
        <v>95</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242</v>
      </c>
      <c r="AC56" t="s">
        <v>250</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158</v>
      </c>
      <c r="AC58" t="s">
        <v>241</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158</v>
      </c>
      <c r="AC59" t="s">
        <v>60</v>
      </c>
      <c r="AD59">
        <v>1.0000000000000001E-9</v>
      </c>
    </row>
    <row r="60" spans="3:30" ht="13.5" thickBot="1" x14ac:dyDescent="0.25">
      <c r="AB60" t="s">
        <v>158</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158</v>
      </c>
      <c r="AC61" t="s">
        <v>242</v>
      </c>
      <c r="AD61">
        <v>1E-3</v>
      </c>
    </row>
    <row r="62" spans="3:30" x14ac:dyDescent="0.2">
      <c r="L62" s="7"/>
      <c r="AB62" t="s">
        <v>158</v>
      </c>
      <c r="AC62" t="s">
        <v>158</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679="",NA(),IF(Dokumentationshilfe!$AL679&lt;Dokumentationshilfe!$AN$790,0.9,IF(Dokumentationshilfe!$AL679&lt;=Dokumentationshilfe!$AP$790,1+(Dokumentationshilfe!$AL679-Dokumentationshilfe!$AN$790)/ABS(Dokumentationshilfe!$AP$790-Dokumentationshilfe!$AN$790),IF(Dokumentationshilfe!$AL679&lt;=Dokumentationshilfe!$AR$790,2+(Dokumentationshilfe!$AL679-Dokumentationshilfe!$AP$790)/ABS(Dokumentationshilfe!$AR$790-Dokumentationshilfe!$AP$790),IF(Dokumentationshilfe!$AL679&lt;=Dokumentationshilfe!$AT$790,3+(Dokumentationshilfe!$AL679-Dokumentationshilfe!$AR$790)/ABS(Dokumentationshilfe!$AT$790-Dokumentationshilfe!$AR$790),IF(Dokumentationshilfe!$AL679&lt;=Dokumentationshilfe!$AV$790,4+(Dokumentationshilfe!$AL679-Dokumentationshilfe!$AT$790)/ABS(Dokumentationshilfe!$AV$790-Dokumentationshilfe!$AT$790),IF(Dokumentationshilfe!$AL679&lt;=Dokumentationshilfe!$AX$790,5+(Dokumentationshilfe!$AL679-Dokumentationshilfe!$AV$790)/ABS(Dokumentationshilfe!$AX$790-Dokumentationshilfe!$AV$790),IF(Dokumentationshilfe!$AL679&lt;=Dokumentationshilfe!$AZ$790,6+(Dokumentationshilfe!$AL679-Dokumentationshilfe!$AX$790)/ABS(Dokumentationshilfe!$AZ$790-Dokumentationshilfe!$AX$790),7.1))))))))</f>
        <v>#N/A</v>
      </c>
      <c r="AB63" t="s">
        <v>158</v>
      </c>
      <c r="AC63" t="s">
        <v>244</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158</v>
      </c>
      <c r="AC64" t="s">
        <v>246</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158</v>
      </c>
      <c r="AC65" t="s">
        <v>248</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158</v>
      </c>
      <c r="AC66" t="s">
        <v>249</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158</v>
      </c>
      <c r="AC67" t="s">
        <v>95</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158</v>
      </c>
      <c r="AC68" t="s">
        <v>250</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244</v>
      </c>
      <c r="AC70" t="s">
        <v>241</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244</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244</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244</v>
      </c>
      <c r="AC73" t="s">
        <v>242</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203</v>
      </c>
      <c r="AB74" t="s">
        <v>244</v>
      </c>
      <c r="AC74" t="s">
        <v>158</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203</v>
      </c>
      <c r="AB75" t="s">
        <v>244</v>
      </c>
      <c r="AC75" t="s">
        <v>244</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244</v>
      </c>
      <c r="AC76" t="s">
        <v>246</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244</v>
      </c>
      <c r="AC77" t="s">
        <v>248</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244</v>
      </c>
      <c r="AC78" t="s">
        <v>249</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244</v>
      </c>
      <c r="AC79" t="s">
        <v>95</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244</v>
      </c>
      <c r="AC80" t="s">
        <v>250</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246</v>
      </c>
      <c r="AC82" t="s">
        <v>241</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246</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246</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246</v>
      </c>
      <c r="AC85" t="s">
        <v>242</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246</v>
      </c>
      <c r="AC86" t="s">
        <v>158</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246</v>
      </c>
      <c r="AC87" t="s">
        <v>244</v>
      </c>
      <c r="AD87">
        <v>1000000000000000</v>
      </c>
    </row>
    <row r="88" spans="4:30" x14ac:dyDescent="0.2">
      <c r="D88" s="2"/>
      <c r="E88" s="2"/>
      <c r="F88" s="2"/>
      <c r="G88" s="2"/>
      <c r="H88" s="2"/>
      <c r="I88" s="2"/>
      <c r="J88" s="2"/>
      <c r="K88" s="2"/>
      <c r="L88" s="3"/>
      <c r="AB88" t="s">
        <v>246</v>
      </c>
      <c r="AC88" t="s">
        <v>246</v>
      </c>
      <c r="AD88">
        <v>1</v>
      </c>
    </row>
    <row r="89" spans="4:30" x14ac:dyDescent="0.2">
      <c r="D89" t="s">
        <v>10</v>
      </c>
      <c r="E89" t="s">
        <v>18</v>
      </c>
      <c r="F89" s="5" t="s">
        <v>11</v>
      </c>
      <c r="G89" s="5" t="s">
        <v>12</v>
      </c>
      <c r="H89" s="5" t="s">
        <v>13</v>
      </c>
      <c r="I89" s="5" t="s">
        <v>14</v>
      </c>
      <c r="J89" s="5" t="s">
        <v>15</v>
      </c>
      <c r="K89" s="5" t="s">
        <v>16</v>
      </c>
      <c r="L89" s="6" t="s">
        <v>17</v>
      </c>
      <c r="AB89" t="s">
        <v>246</v>
      </c>
      <c r="AC89" t="s">
        <v>248</v>
      </c>
      <c r="AD89">
        <v>1000</v>
      </c>
    </row>
    <row r="90" spans="4:30" x14ac:dyDescent="0.2">
      <c r="L90" s="7"/>
      <c r="AB90" t="s">
        <v>246</v>
      </c>
      <c r="AC90" t="s">
        <v>249</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246</v>
      </c>
      <c r="AC91" t="s">
        <v>95</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246</v>
      </c>
      <c r="AC92" t="s">
        <v>250</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248</v>
      </c>
      <c r="AC94" t="s">
        <v>241</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248</v>
      </c>
      <c r="AC95" t="s">
        <v>60</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248</v>
      </c>
      <c r="AC96" t="s">
        <v>44</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248</v>
      </c>
      <c r="AC97" t="s">
        <v>242</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248</v>
      </c>
      <c r="AC98" t="s">
        <v>158</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248</v>
      </c>
      <c r="AC99" t="s">
        <v>244</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248</v>
      </c>
      <c r="AC100" t="s">
        <v>246</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23</v>
      </c>
      <c r="AB101" t="s">
        <v>248</v>
      </c>
      <c r="AC101" t="s">
        <v>248</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204</v>
      </c>
      <c r="AB102" t="s">
        <v>248</v>
      </c>
      <c r="AC102" t="s">
        <v>249</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203</v>
      </c>
      <c r="AB103" t="s">
        <v>248</v>
      </c>
      <c r="AC103" t="s">
        <v>95</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248</v>
      </c>
      <c r="AC104" t="s">
        <v>250</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249</v>
      </c>
      <c r="AC106" t="s">
        <v>241</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249</v>
      </c>
      <c r="AC107" t="s">
        <v>60</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249</v>
      </c>
      <c r="AC108" t="s">
        <v>44</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249</v>
      </c>
      <c r="AC109" t="s">
        <v>242</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249</v>
      </c>
      <c r="AC110" t="s">
        <v>158</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249</v>
      </c>
      <c r="AC111" t="s">
        <v>244</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249</v>
      </c>
      <c r="AC112" t="s">
        <v>246</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249</v>
      </c>
      <c r="AC113" t="s">
        <v>248</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249</v>
      </c>
      <c r="AC114" t="s">
        <v>249</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249</v>
      </c>
      <c r="AC115" t="s">
        <v>95</v>
      </c>
      <c r="AD115">
        <v>1000</v>
      </c>
    </row>
    <row r="116" spans="4:30" ht="13.5" thickBot="1" x14ac:dyDescent="0.25">
      <c r="AB116" t="s">
        <v>249</v>
      </c>
      <c r="AC116" t="s">
        <v>250</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204</v>
      </c>
      <c r="AB118" t="s">
        <v>95</v>
      </c>
      <c r="AC118" t="s">
        <v>241</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204</v>
      </c>
      <c r="AB119" t="s">
        <v>95</v>
      </c>
      <c r="AC119" t="s">
        <v>60</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95</v>
      </c>
      <c r="AC120" t="s">
        <v>44</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95</v>
      </c>
      <c r="AC121" t="s">
        <v>242</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95</v>
      </c>
      <c r="AC122" t="s">
        <v>158</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95</v>
      </c>
      <c r="AC123" t="s">
        <v>244</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95</v>
      </c>
      <c r="AC124" t="s">
        <v>246</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95</v>
      </c>
      <c r="AC125" t="s">
        <v>248</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95</v>
      </c>
      <c r="AC126" t="s">
        <v>249</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95</v>
      </c>
      <c r="AC127" t="s">
        <v>95</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95</v>
      </c>
      <c r="AC128" t="s">
        <v>250</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250</v>
      </c>
      <c r="AC130" t="s">
        <v>241</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250</v>
      </c>
      <c r="AC131" t="s">
        <v>60</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250</v>
      </c>
      <c r="AC132" t="s">
        <v>44</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250</v>
      </c>
      <c r="AC133" t="s">
        <v>242</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250</v>
      </c>
      <c r="AC134" t="s">
        <v>158</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250</v>
      </c>
      <c r="AC135" t="s">
        <v>244</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250</v>
      </c>
      <c r="AC136" t="s">
        <v>246</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250</v>
      </c>
      <c r="AC137" t="s">
        <v>248</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250</v>
      </c>
      <c r="AC138" t="s">
        <v>249</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250</v>
      </c>
      <c r="AC139" t="s">
        <v>95</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250</v>
      </c>
      <c r="AC140" t="s">
        <v>250</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204</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204</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204</v>
      </c>
    </row>
    <row r="174" spans="4:14" x14ac:dyDescent="0.2">
      <c r="L174" s="7"/>
      <c r="N174" t="s">
        <v>204</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204</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204</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204</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204</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204</v>
      </c>
    </row>
    <row r="258" spans="4:14" x14ac:dyDescent="0.2">
      <c r="L258" s="7"/>
      <c r="N258" t="s">
        <v>204</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204</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204</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204</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204</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204</v>
      </c>
    </row>
    <row r="342" spans="4:14" x14ac:dyDescent="0.2">
      <c r="L342" s="7"/>
      <c r="N342" t="s">
        <v>204</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204</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204</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204</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204</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204</v>
      </c>
    </row>
    <row r="426" spans="4:14" x14ac:dyDescent="0.2">
      <c r="L426" s="7"/>
      <c r="N426" t="s">
        <v>204</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204</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204</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204</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204</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204</v>
      </c>
    </row>
    <row r="510" spans="4:14" x14ac:dyDescent="0.2">
      <c r="L510" s="7"/>
      <c r="N510" t="s">
        <v>204</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204</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204</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204</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204</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204</v>
      </c>
    </row>
    <row r="594" spans="4:14" x14ac:dyDescent="0.2">
      <c r="L594" s="7"/>
      <c r="N594" t="s">
        <v>204</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204</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204</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204</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204</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204</v>
      </c>
    </row>
    <row r="678" spans="4:14" x14ac:dyDescent="0.2">
      <c r="L678" s="7"/>
      <c r="N678" t="s">
        <v>204</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204</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204</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204</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204</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204</v>
      </c>
    </row>
    <row r="762" spans="4:14" x14ac:dyDescent="0.2">
      <c r="L762" s="7"/>
      <c r="N762" t="s">
        <v>204</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204</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204</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204</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204</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rBaldqlvXvr7d2nMMFFyRbgwSj/D3s0MkeCc+rsYOWlx+iODWSjh1fmRPJTNuklINnj3cabbDQRKo22P4fWolA==" saltValue="mj8Mi4AdAPXYwnTAqgmmh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2025-07-24T06:52:37Z</cp:lastPrinted>
  <dcterms:created xsi:type="dcterms:W3CDTF">2005-09-09T12:29:27Z</dcterms:created>
  <dcterms:modified xsi:type="dcterms:W3CDTF">2026-04-28T13:19:15Z</dcterms:modified>
</cp:coreProperties>
</file>