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MAU Boditech Control\MAU Control MACOVY71\Zielwert\"/>
    </mc:Choice>
  </mc:AlternateContent>
  <xr:revisionPtr revIDLastSave="0" documentId="8_{4821CC12-9E97-4C85-8EF1-54E6E342577D}"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21" i="2" l="1"/>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V7" i="1" a="1"/>
  <c r="AV7" i="1" s="1"/>
  <c r="AT11" i="1" s="1" a="1"/>
  <c r="AT11" i="1" s="1"/>
  <c r="AX6" i="1"/>
  <c r="S12" i="1"/>
  <c r="AB10" i="1"/>
  <c r="AG9" i="1" a="1"/>
  <c r="AG9" i="1" s="1"/>
  <c r="V9" i="1" s="1"/>
  <c r="S9" i="1"/>
  <c r="AG7" i="1"/>
  <c r="AF6" i="1"/>
  <c r="O7" i="1"/>
  <c r="G8" i="4" s="1"/>
  <c r="N6" i="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E104" i="2" l="1"/>
  <c r="E103" i="2"/>
  <c r="E102" i="2"/>
  <c r="E101" i="2"/>
  <c r="E100" i="2"/>
  <c r="E99" i="2"/>
  <c r="E98" i="2"/>
  <c r="E97" i="2"/>
  <c r="E96" i="2"/>
  <c r="E95" i="2"/>
  <c r="E94" i="2"/>
  <c r="E93" i="2"/>
  <c r="C8" i="4"/>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V8" i="1"/>
  <c r="AD8" i="1"/>
  <c r="L8" i="1"/>
  <c r="A12" i="1"/>
  <c r="J10" i="1"/>
  <c r="E19" i="2" l="1"/>
  <c r="E20" i="2"/>
  <c r="E159" i="2"/>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<sst xmlns="http://schemas.openxmlformats.org/spreadsheetml/2006/main" count="1054" uniqueCount="270">
  <si>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</si>
  <si>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</si>
  <si>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</si>
  <si>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</si>
  <si>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</si>
  <si>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</si>
  <si>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</si>
  <si>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</si>
  <si>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</si>
  <si>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</si>
  <si>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</si>
  <si>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</si>
  <si>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</si>
  <si>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</si>
  <si>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</si>
  <si>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</si>
  <si>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</si>
  <si>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</si>
  <si>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</si>
  <si>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</si>
  <si>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</si>
  <si>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</si>
  <si>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</si>
  <si>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</si>
  <si>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</si>
  <si>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</si>
  <si>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</si>
  <si>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</si>
  <si>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</si>
  <si>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</si>
  <si>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</si>
  <si>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</si>
  <si>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</si>
  <si>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</si>
  <si>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</si>
  <si>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</si>
  <si>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</si>
  <si>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</si>
  <si>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</si>
  <si>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</si>
  <si>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</si>
  <si>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</si>
  <si>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</si>
  <si>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</si>
  <si>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</si>
  <si>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</si>
  <si>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</si>
  <si>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</si>
  <si>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</si>
  <si>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</si>
  <si>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</si>
  <si>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</si>
  <si>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</si>
  <si>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</si>
  <si>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</si>
  <si>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</si>
  <si>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</si>
  <si>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</si>
  <si>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</si>
  <si>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</si>
  <si>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</si>
  <si>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</si>
  <si>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</si>
  <si>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</si>
  <si>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</si>
  <si>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</si>
  <si>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</si>
  <si>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</si>
  <si>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</si>
  <si>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</si>
  <si>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</si>
  <si>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</si>
  <si>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</si>
  <si>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</si>
  <si>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</si>
  <si>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</si>
  <si>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</si>
  <si>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</si>
  <si>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</si>
  <si>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</si>
  <si>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</si>
  <si>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</si>
  <si>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</si>
  <si>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</si>
  <si>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</si>
  <si>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</si>
  <si>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</si>
  <si>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</si>
  <si>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</si>
  <si>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</si>
  <si>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</si>
  <si>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</si>
  <si>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</si>
  <si>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</si>
  <si>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</si>
  <si>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</si>
  <si>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</si>
  <si>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</si>
  <si>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</si>
  <si>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</si>
  <si>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</si>
  <si>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</si>
  <si>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</si>
  <si>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</si>
  <si>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</si>
  <si>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</si>
  <si>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</si>
  <si>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</si>
  <si>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</si>
  <si>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</si>
  <si>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</si>
  <si>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</si>
  <si>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</si>
  <si>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</si>
  <si>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</si>
  <si>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</si>
  <si>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</si>
  <si>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</si>
  <si>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</si>
  <si>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</si>
  <si>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</si>
  <si>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</si>
  <si>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</si>
  <si>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</si>
  <si>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</si>
  <si>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</si>
  <si>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</si>
  <si>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</si>
  <si>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</si>
  <si>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</si>
  <si>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</si>
  <si>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</si>
  <si>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</si>
  <si>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</si>
  <si>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</si>
  <si>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</si>
  <si>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</si>
  <si>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</si>
  <si>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</si>
  <si>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</si>
  <si>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</si>
  <si>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</si>
  <si>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</si>
  <si>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</si>
  <si>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</si>
  <si>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</si>
  <si>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</si>
  <si>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</si>
  <si>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</si>
  <si>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</si>
  <si>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</si>
  <si>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</si>
  <si>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</si>
  <si>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</si>
  <si>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</si>
  <si>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</si>
  <si>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</si>
  <si>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</si>
  <si>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</si>
  <si>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</si>
  <si>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</si>
  <si>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</si>
  <si>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</si>
  <si>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</si>
  <si>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</si>
  <si>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</si>
  <si>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</si>
  <si>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</si>
  <si>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</si>
  <si>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</si>
  <si>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</si>
  <si>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</si>
  <si>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</si>
  <si>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</si>
  <si>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</si>
  <si>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</si>
  <si>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</si>
  <si>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</si>
  <si>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</si>
  <si>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</si>
  <si>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</si>
  <si>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</si>
  <si>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</si>
  <si>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</si>
  <si>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</si>
  <si>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</si>
  <si>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</si>
  <si>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</si>
  <si>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</si>
  <si>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</si>
  <si>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</si>
  <si>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</si>
  <si>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</si>
  <si>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</si>
  <si>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</si>
  <si>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</si>
  <si>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</si>
  <si>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</si>
  <si>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</si>
  <si>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</si>
  <si>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</si>
  <si>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</si>
  <si>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</si>
  <si>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</si>
  <si>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</si>
  <si>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</si>
  <si>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</si>
  <si>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</si>
  <si>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</si>
  <si>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</si>
  <si>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</si>
  <si>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</si>
  <si>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</si>
  <si>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</si>
  <si>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</si>
  <si>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</si>
  <si>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</si>
  <si>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</si>
  <si>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</si>
  <si>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</si>
  <si>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</si>
  <si>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</si>
  <si>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</si>
  <si>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</si>
  <si>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</si>
  <si>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</si>
  <si>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</si>
  <si>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</si>
  <si>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</si>
  <si>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</si>
  <si>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</si>
  <si>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</si>
  <si>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</si>
  <si>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</si>
  <si>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</si>
  <si>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</si>
  <si>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</si>
  <si>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</si>
  <si>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</si>
  <si>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</si>
  <si>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</si>
  <si>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</si>
  <si>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</si>
  <si>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</si>
  <si>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</si>
  <si>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</si>
  <si>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</si>
  <si>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</si>
  <si>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</si>
  <si>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</si>
  <si>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</si>
  <si>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</si>
  <si>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</si>
  <si>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</si>
  <si>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</si>
  <si>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</si>
  <si>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</si>
  <si>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</si>
  <si>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</si>
  <si>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</si>
  <si>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</si>
  <si>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</si>
  <si>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</si>
  <si>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AFIAS Boditech</t>
  </si>
  <si>
    <t>MAU Control</t>
  </si>
  <si>
    <t>MACOVY71</t>
  </si>
  <si>
    <r>
      <t xml:space="preserve">Level 1 
</t>
    </r>
    <r>
      <rPr>
        <b/>
        <sz val="11"/>
        <color rgb="FFFF0000"/>
        <rFont val="Arial"/>
        <family val="2"/>
      </rPr>
      <t>Lot: MAVFA33X</t>
    </r>
  </si>
  <si>
    <r>
      <t xml:space="preserve">Level 2
</t>
    </r>
    <r>
      <rPr>
        <b/>
        <sz val="11"/>
        <color rgb="FFFF0000"/>
        <rFont val="Arial"/>
        <family val="2"/>
      </rPr>
      <t xml:space="preserve"> Lot: MAVFA33X</t>
    </r>
  </si>
  <si>
    <r>
      <t>Level 1</t>
    </r>
    <r>
      <rPr>
        <b/>
        <sz val="11"/>
        <color rgb="FFFF0000"/>
        <rFont val="Arial"/>
        <family val="2"/>
      </rPr>
      <t xml:space="preserve"> 
Lot: MAVYA36X</t>
    </r>
  </si>
  <si>
    <r>
      <t>Level 2</t>
    </r>
    <r>
      <rPr>
        <b/>
        <sz val="11"/>
        <color rgb="FFFF0000"/>
        <rFont val="Arial"/>
        <family val="2"/>
      </rPr>
      <t xml:space="preserve">
Lot: MAVYA36X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</si>
</sst>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5" xfId="0" quotePrefix="1" applyFont="1" applyBorder="1" applyAlignment="1">
      <alignment horizontal="center" vertical="center"/>
    </xf>
    <xf numFmtId="0" fontId="16" fillId="0" borderId="24" xfId="0" applyFont="1" applyBorder="1" applyAlignment="1">
      <alignment horizontal="center" vertical="center"/>
    </xf>
    <xf numFmtId="0" fontId="16" fillId="0" borderId="23"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9" fillId="0" borderId="50" xfId="2" applyFont="1" applyBorder="1" applyAlignment="1" applyProtection="1">
      <alignment horizontal="center"/>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166" fontId="2" fillId="0" borderId="21" xfId="0" quotePrefix="1" applyNumberFormat="1" applyFont="1" applyBorder="1" applyAlignment="1">
      <alignment horizontal="center" vertical="center"/>
    </xf>
    <xf numFmtId="166" fontId="16" fillId="0" borderId="25" xfId="0" applyNumberFormat="1" applyFont="1" applyBorder="1" applyAlignment="1">
      <alignment horizontal="right" vertical="center"/>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cellXfs>
  <cellStyles count="4">
    <cellStyle name="Komma 2" xfId="3" xr:uid="{C1AE93F3-E8AD-49E0-A299-CEEFF4ED9D31}"/>
    <cellStyle name="Prozent" xfId="1" builtinId="5"/>
    <cellStyle name="Standard" xfId="0" builtinId="0"/>
    <cellStyle name="Standard 2" xfId="2" xr:uid="{26884428-0A0F-4A8D-868B-1E76288DA920}"/>
  </cellStyles>
  <dxfs count="219">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8"/>
    <tableColumn id="2" xr3:uid="{59B22583-81B7-4A1D-A326-B08B881A4C72}" name="Qualabtoleranz" dataDxfId="17"/>
    <tableColumn id="3" xr3:uid="{76921229-A9FC-4ED5-8067-99B992139DF6}" name="Herstellertoleranz" dataDxfId="16"/>
    <tableColumn id="4" xr3:uid="{59CCD0C8-6B96-4341-AE7C-F1C80F4C3270}" name="Einheit " dataDxfId="15"/>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4" dataDxfId="13">
  <autoFilter ref="Q6:Q9" xr:uid="{ED86DE10-AF89-430C-85B0-83AA3B699A9E}"/>
  <tableColumns count="1">
    <tableColumn id="1" xr3:uid="{B30DB705-0700-4BF8-AB0C-AF5CB25E41BD}" name="Spalte1" dataDxfId="1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11" dataDxfId="10">
  <autoFilter ref="Q12:Q17" xr:uid="{F4A98236-B612-4103-8659-106C6CEFD33F}"/>
  <tableColumns count="1">
    <tableColumn id="1" xr3:uid="{15413E9B-5E87-419B-BA2A-716383922853}" name="Runden auf: "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8" dataDxfId="7">
  <autoFilter ref="Q20:Q23" xr:uid="{DE0318A8-5AEB-4DC3-BCED-45F485CFE159}"/>
  <tableColumns count="1">
    <tableColumn id="1" xr3:uid="{30A79CA8-AC18-4C30-873E-619AB9F50A10}" name="Verwendeter Zielwert" dataDxfId="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5" dataDxfId="4">
  <autoFilter ref="S12:S17" xr:uid="{6D175C87-1FC2-470E-B372-314774B94250}"/>
  <tableColumns count="1">
    <tableColumn id="1" xr3:uid="{B4C15B1F-9529-4432-8642-FD3418CF796A}" name="Kalibrationsfaktoren" dataDxfId="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2">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topLeftCell="A40" zoomScaleNormal="100" workbookViewId="0">
      <selection activeCell="T49" sqref="T49"/>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55" t="s">
        <v>26</v>
      </c>
      <c r="B1" s="156"/>
      <c r="C1" s="156" t="s">
        <v>263</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74"/>
      <c r="AV1" s="15"/>
      <c r="AW1" s="15"/>
      <c r="AX1" s="15"/>
      <c r="AY1" s="15"/>
      <c r="AZ1" s="15"/>
      <c r="BA1" s="15"/>
    </row>
    <row r="2" spans="1:56" ht="12.75" customHeight="1" x14ac:dyDescent="0.2">
      <c r="A2" s="157"/>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75"/>
      <c r="AV2" s="15"/>
      <c r="AW2" s="15"/>
      <c r="AX2" s="15"/>
      <c r="AY2" s="15"/>
      <c r="AZ2" s="15"/>
      <c r="BA2" s="15"/>
    </row>
    <row r="3" spans="1:56" ht="30.75" customHeight="1" x14ac:dyDescent="0.2">
      <c r="A3" s="159" t="s">
        <v>25</v>
      </c>
      <c r="B3" s="160"/>
      <c r="C3" s="161" t="s">
        <v>264</v>
      </c>
      <c r="D3" s="161"/>
      <c r="E3" s="161"/>
      <c r="F3" s="161"/>
      <c r="G3" s="161"/>
      <c r="H3" s="161"/>
      <c r="I3" s="161"/>
      <c r="J3" s="161"/>
      <c r="K3" s="161"/>
      <c r="L3" s="161"/>
      <c r="M3" s="161"/>
      <c r="N3" s="161"/>
      <c r="O3" s="161"/>
      <c r="P3" s="161"/>
      <c r="Q3" s="161"/>
      <c r="R3" s="122"/>
      <c r="S3" s="122" t="s">
        <v>27</v>
      </c>
      <c r="T3" s="161" t="s">
        <v>265</v>
      </c>
      <c r="U3" s="161"/>
      <c r="V3" s="161"/>
      <c r="W3" s="161"/>
      <c r="X3" s="161"/>
      <c r="Y3" s="161"/>
      <c r="Z3" s="161"/>
      <c r="AA3" s="161"/>
      <c r="AB3" s="161"/>
      <c r="AC3" s="161"/>
      <c r="AD3" s="161"/>
      <c r="AE3" s="161"/>
      <c r="AF3" s="160" t="s">
        <v>29</v>
      </c>
      <c r="AG3" s="160"/>
      <c r="AH3" s="160"/>
      <c r="AI3" s="160"/>
      <c r="AJ3" s="160"/>
      <c r="AK3" s="176">
        <v>46325</v>
      </c>
      <c r="AL3" s="176"/>
      <c r="AM3" s="176"/>
      <c r="AN3" s="176"/>
      <c r="AO3" s="176"/>
      <c r="AP3" s="176"/>
      <c r="AQ3" s="176"/>
      <c r="AR3" s="176"/>
      <c r="AS3" s="176"/>
      <c r="AT3" s="176"/>
      <c r="AU3" s="177"/>
      <c r="AV3" s="17"/>
      <c r="AW3" s="17"/>
      <c r="AX3" s="17"/>
      <c r="AY3" s="17"/>
      <c r="AZ3" s="17"/>
      <c r="BA3" s="17"/>
    </row>
    <row r="4" spans="1:56" ht="14.25" customHeight="1" x14ac:dyDescent="0.2">
      <c r="A4" s="154" t="str">
        <f>IF(V4="","Welche Art von Vorlage wird benötigt? Wählen Sie im orangen Feld (rechts) aus.","")</f>
        <v/>
      </c>
      <c r="B4" s="154"/>
      <c r="C4" s="154"/>
      <c r="D4" s="154"/>
      <c r="E4" s="154"/>
      <c r="F4" s="154"/>
      <c r="G4" s="154"/>
      <c r="H4" s="154"/>
      <c r="I4" s="154"/>
      <c r="J4" s="154"/>
      <c r="K4" s="154"/>
      <c r="L4" s="154"/>
      <c r="M4" s="154"/>
      <c r="N4" s="154"/>
      <c r="O4" s="154"/>
      <c r="P4" s="154"/>
      <c r="Q4" s="154"/>
      <c r="R4" s="154"/>
      <c r="S4" s="154"/>
      <c r="T4" s="154"/>
      <c r="U4" s="154"/>
      <c r="V4" s="153" t="s">
        <v>33</v>
      </c>
      <c r="W4" s="153"/>
      <c r="X4" s="153"/>
      <c r="Y4" s="153"/>
      <c r="Z4" s="153"/>
      <c r="AA4" s="153"/>
      <c r="AB4" s="153"/>
      <c r="AC4" s="153"/>
      <c r="AD4" s="153"/>
      <c r="AE4" s="153"/>
      <c r="AF4" s="153"/>
      <c r="AG4" s="153"/>
      <c r="AH4" s="153"/>
      <c r="AI4" s="153"/>
      <c r="AJ4" s="153"/>
      <c r="AK4" s="153"/>
      <c r="AM4" s="164" t="str">
        <f>IF($V$4="","Nach jedem Gebrauch eine neue Vorlage öffnen -&gt; Speichern unter","")</f>
        <v/>
      </c>
      <c r="AN4" s="164"/>
      <c r="AO4" s="164"/>
      <c r="AP4" s="164"/>
      <c r="AQ4" s="164"/>
      <c r="AR4" s="164"/>
      <c r="AS4" s="164"/>
      <c r="AT4" s="164"/>
      <c r="AU4" s="164"/>
      <c r="AV4" s="164"/>
      <c r="AW4" s="164"/>
      <c r="AX4" s="164"/>
      <c r="AY4" s="164"/>
      <c r="AZ4" s="164"/>
      <c r="BA4" s="164"/>
      <c r="BB4" s="164"/>
      <c r="BC4" s="164"/>
    </row>
    <row r="5" spans="1:56" ht="12.75" customHeight="1" x14ac:dyDescent="0.2">
      <c r="A5" s="147" t="s">
        <v>210</v>
      </c>
      <c r="B5" s="148"/>
      <c r="C5" s="18"/>
      <c r="D5" s="128" t="s">
        <v>0</v>
      </c>
      <c r="E5" s="129"/>
      <c r="F5" s="129"/>
      <c r="G5" s="129"/>
      <c r="H5" s="129"/>
      <c r="I5" s="129"/>
      <c r="J5" s="129"/>
      <c r="K5" s="129"/>
      <c r="L5" s="129"/>
      <c r="M5" s="130"/>
      <c r="N5" s="151">
        <f>IFERROR(VLOOKUP(A5,'Qualabtoleranzen&amp;Einheiten'!$B$6:$E$200,2,FALSE),"")</f>
        <v>0.24</v>
      </c>
      <c r="O5" s="151"/>
      <c r="P5" s="151"/>
      <c r="Q5" s="152"/>
      <c r="R5" s="19"/>
      <c r="S5" s="147" t="s">
        <v>210</v>
      </c>
      <c r="T5" s="148"/>
      <c r="U5" s="18"/>
      <c r="V5" s="128" t="s">
        <v>0</v>
      </c>
      <c r="W5" s="129"/>
      <c r="X5" s="129"/>
      <c r="Y5" s="129"/>
      <c r="Z5" s="129"/>
      <c r="AA5" s="129"/>
      <c r="AB5" s="129"/>
      <c r="AC5" s="129"/>
      <c r="AD5" s="129"/>
      <c r="AE5" s="130"/>
      <c r="AF5" s="151">
        <f>IFERROR(VLOOKUP(S5,'Qualabtoleranzen&amp;Einheiten'!$B$6:$E$200,2,FALSE),"")</f>
        <v>0.24</v>
      </c>
      <c r="AG5" s="151"/>
      <c r="AH5" s="151"/>
      <c r="AI5" s="152"/>
      <c r="AJ5" s="40"/>
      <c r="AK5" s="147" t="s">
        <v>9</v>
      </c>
      <c r="AL5" s="148"/>
      <c r="AM5" s="18"/>
      <c r="AN5" s="128" t="s">
        <v>0</v>
      </c>
      <c r="AO5" s="129"/>
      <c r="AP5" s="129"/>
      <c r="AQ5" s="129"/>
      <c r="AR5" s="129"/>
      <c r="AS5" s="129"/>
      <c r="AT5" s="129"/>
      <c r="AU5" s="129"/>
      <c r="AV5" s="129"/>
      <c r="AW5" s="130"/>
      <c r="AX5" s="151" t="str">
        <f>IFERROR(VLOOKUP(AK5,'Qualabtoleranzen&amp;Einheiten'!$B$6:$E$200,2,FALSE),"")</f>
        <v/>
      </c>
      <c r="AY5" s="151"/>
      <c r="AZ5" s="151"/>
      <c r="BA5" s="152"/>
    </row>
    <row r="6" spans="1:56" ht="12.75" customHeight="1" x14ac:dyDescent="0.2">
      <c r="A6" s="149"/>
      <c r="B6" s="150"/>
      <c r="C6" s="18"/>
      <c r="D6" s="128" t="s">
        <v>8</v>
      </c>
      <c r="E6" s="129"/>
      <c r="F6" s="129"/>
      <c r="G6" s="129"/>
      <c r="H6" s="129"/>
      <c r="I6" s="129"/>
      <c r="J6" s="129"/>
      <c r="K6" s="129"/>
      <c r="L6" s="129"/>
      <c r="M6" s="130"/>
      <c r="N6" s="151">
        <f>IFERROR(VLOOKUP(A5,'Qualabtoleranzen&amp;Einheiten'!$B$6:$E$200,3,FALSE),"")</f>
        <v>0.24</v>
      </c>
      <c r="O6" s="151"/>
      <c r="P6" s="151"/>
      <c r="Q6" s="152"/>
      <c r="R6" s="19"/>
      <c r="S6" s="149"/>
      <c r="T6" s="150"/>
      <c r="U6" s="18"/>
      <c r="V6" s="128" t="s">
        <v>8</v>
      </c>
      <c r="W6" s="129"/>
      <c r="X6" s="129"/>
      <c r="Y6" s="129"/>
      <c r="Z6" s="129"/>
      <c r="AA6" s="129"/>
      <c r="AB6" s="129"/>
      <c r="AC6" s="129"/>
      <c r="AD6" s="129"/>
      <c r="AE6" s="130"/>
      <c r="AF6" s="151">
        <f>IFERROR(VLOOKUP(S5,'Qualabtoleranzen&amp;Einheiten'!$B$6:$E$200,3,FALSE),"")</f>
        <v>0.24</v>
      </c>
      <c r="AG6" s="151"/>
      <c r="AH6" s="151"/>
      <c r="AI6" s="152"/>
      <c r="AJ6" s="40"/>
      <c r="AK6" s="149"/>
      <c r="AL6" s="150"/>
      <c r="AM6" s="18"/>
      <c r="AN6" s="128" t="s">
        <v>8</v>
      </c>
      <c r="AO6" s="129"/>
      <c r="AP6" s="129"/>
      <c r="AQ6" s="129"/>
      <c r="AR6" s="129"/>
      <c r="AS6" s="129"/>
      <c r="AT6" s="129"/>
      <c r="AU6" s="129"/>
      <c r="AV6" s="129"/>
      <c r="AW6" s="130"/>
      <c r="AX6" s="151" t="str">
        <f>IFERROR(VLOOKUP(AK5,'Qualabtoleranzen&amp;Einheiten'!$B$6:$E$200,3,FALSE),"")</f>
        <v/>
      </c>
      <c r="AY6" s="151"/>
      <c r="AZ6" s="151"/>
      <c r="BA6" s="152"/>
    </row>
    <row r="7" spans="1:56" ht="12.75" customHeight="1" x14ac:dyDescent="0.2">
      <c r="A7" s="224" t="s">
        <v>266</v>
      </c>
      <c r="B7" s="225"/>
      <c r="C7" s="18"/>
      <c r="D7" s="131" t="str">
        <f>IF(AND($V$4="Eine Vorlage zur Zielwertermittlung",NOT(L7="----------")),"neuer Zielwert",IF(NOT($V$4="Eine Vorlage zur Zielwertermittlung"),"Zielwert",""))</f>
        <v>neuer Zielwert</v>
      </c>
      <c r="E7" s="132"/>
      <c r="F7" s="132"/>
      <c r="G7" s="132"/>
      <c r="H7" s="132"/>
      <c r="I7" s="132"/>
      <c r="J7" s="132"/>
      <c r="K7" s="133"/>
      <c r="L7" s="223">
        <v>11</v>
      </c>
      <c r="M7" s="223"/>
      <c r="N7" s="223"/>
      <c r="O7" s="144" t="str">
        <f>IFERROR(VLOOKUP(A5,'Qualabtoleranzen&amp;Einheiten'!$B$6:$E$200,4,FALSE),"Einheit")</f>
        <v>mg/l</v>
      </c>
      <c r="P7" s="145"/>
      <c r="Q7" s="146"/>
      <c r="R7" s="19"/>
      <c r="S7" s="224" t="s">
        <v>267</v>
      </c>
      <c r="T7" s="225"/>
      <c r="U7" s="18"/>
      <c r="V7" s="131" t="str">
        <f>IF(AND($V$4="Eine Vorlage zur Zielwertermittlung",NOT(AD7="----------")),"neuer Zielwert",IF(NOT($V$4="Eine Vorlage zur Zielwertermittlung"),"Zielwert",""))</f>
        <v>neuer Zielwert</v>
      </c>
      <c r="W7" s="132"/>
      <c r="X7" s="132"/>
      <c r="Y7" s="132"/>
      <c r="Z7" s="132"/>
      <c r="AA7" s="132"/>
      <c r="AB7" s="132"/>
      <c r="AC7" s="133"/>
      <c r="AD7" s="143">
        <v>53.2</v>
      </c>
      <c r="AE7" s="143"/>
      <c r="AF7" s="143"/>
      <c r="AG7" s="144" t="str">
        <f>IFERROR(VLOOKUP(S5,'Qualabtoleranzen&amp;Einheiten'!$B$6:$E$200,4,FALSE),"Einheit")</f>
        <v>mg/l</v>
      </c>
      <c r="AH7" s="145"/>
      <c r="AI7" s="146"/>
      <c r="AJ7" s="40"/>
      <c r="AK7" s="139" t="s">
        <v>30</v>
      </c>
      <c r="AL7" s="140"/>
      <c r="AM7" s="18"/>
      <c r="AN7" s="131" t="str">
        <f>IF(AND($V$4="Eine Vorlage zur Zielwertermittlung",NOT(AV7="----------")),"neuer Zielwert",IF(NOT($V$4="Eine Vorlage zur Zielwertermittlung"),"Zielwert",""))</f>
        <v/>
      </c>
      <c r="AO7" s="132"/>
      <c r="AP7" s="132"/>
      <c r="AQ7" s="132"/>
      <c r="AR7" s="132"/>
      <c r="AS7" s="132"/>
      <c r="AT7" s="132"/>
      <c r="AU7" s="133"/>
      <c r="AV7" s="143" t="str" cm="1">
        <f t="array" ref="AV7">IF(NOT($V$4="Eine Vorlage zur Zielwertermittlung"),"",IF(AND(AL13:AL37="",$V$4="Eine Vorlage zur Zielwertermittlung"),"----------",ROUND(AVERAGE(AL13:AL37),IF(AL12="0 Komastellen",0,IF(AL12="1 Komastelle",1,IF(AL12="2 Komastellen",2,IF(AL12="3 Komastellen",3,1)))))))</f>
        <v>----------</v>
      </c>
      <c r="AW7" s="143"/>
      <c r="AX7" s="143"/>
      <c r="AY7" s="144" t="str">
        <f>IFERROR(VLOOKUP(AK5,'Qualabtoleranzen&amp;Einheiten'!$B$6:$E$200,4,FALSE),"Einheit")</f>
        <v>Einheit</v>
      </c>
      <c r="AZ7" s="145"/>
      <c r="BA7" s="146"/>
    </row>
    <row r="8" spans="1:56" ht="12.75" customHeight="1" x14ac:dyDescent="0.2">
      <c r="A8" s="226"/>
      <c r="B8" s="227"/>
      <c r="C8" s="18"/>
      <c r="D8" s="162" t="str">
        <f>IF(L8="","","Standardabweichung")</f>
        <v>Standardabweichung</v>
      </c>
      <c r="E8" s="162"/>
      <c r="F8" s="162"/>
      <c r="G8" s="162"/>
      <c r="H8" s="162"/>
      <c r="I8" s="162"/>
      <c r="J8" s="162"/>
      <c r="K8" s="162"/>
      <c r="L8" s="16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0.9</v>
      </c>
      <c r="M8" s="163"/>
      <c r="N8" s="163"/>
      <c r="O8" s="134" t="str">
        <f>IF(L8="","",O7)</f>
        <v>mg/l</v>
      </c>
      <c r="P8" s="134"/>
      <c r="Q8" s="134"/>
      <c r="R8" s="19"/>
      <c r="S8" s="226"/>
      <c r="T8" s="227"/>
      <c r="U8" s="18"/>
      <c r="V8" s="162" t="str">
        <f>IF(AD8="","","Standardabweichung")</f>
        <v>Standardabweichung</v>
      </c>
      <c r="W8" s="162"/>
      <c r="X8" s="162"/>
      <c r="Y8" s="162"/>
      <c r="Z8" s="162"/>
      <c r="AA8" s="162"/>
      <c r="AB8" s="162"/>
      <c r="AC8" s="162"/>
      <c r="AD8" s="16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v>
      </c>
      <c r="AE8" s="163"/>
      <c r="AF8" s="163"/>
      <c r="AG8" s="134" t="str">
        <f>IF(AD8="","",AG7)</f>
        <v>mg/l</v>
      </c>
      <c r="AH8" s="134"/>
      <c r="AI8" s="134"/>
      <c r="AJ8" s="40"/>
      <c r="AK8" s="141"/>
      <c r="AL8" s="142"/>
      <c r="AM8" s="18"/>
      <c r="AN8" s="162" t="str">
        <f>IF(AV8="","","Standardabweichung")</f>
        <v/>
      </c>
      <c r="AO8" s="162"/>
      <c r="AP8" s="162"/>
      <c r="AQ8" s="162"/>
      <c r="AR8" s="162"/>
      <c r="AS8" s="162"/>
      <c r="AT8" s="162"/>
      <c r="AU8" s="162"/>
      <c r="AV8" s="163"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3"/>
      <c r="AX8" s="163"/>
      <c r="AY8" s="134" t="str">
        <f>IF(AV8="","",AY7)</f>
        <v/>
      </c>
      <c r="AZ8" s="134"/>
      <c r="BA8" s="134"/>
    </row>
    <row r="9" spans="1:56" ht="13.5" x14ac:dyDescent="0.25">
      <c r="A9" s="60" t="str">
        <f>IF($V$4="Eine Vorlage zur Zielwertüberwachung","Verwendeter ZW =","")</f>
        <v/>
      </c>
      <c r="B9" s="165" t="s">
        <v>36</v>
      </c>
      <c r="C9" s="165"/>
      <c r="D9" s="166" t="str">
        <f>IF(AND($V$4="Eine Vorlage zur Zielwertüberwachung",NOT(O9="")),"errechneter Mittelwert:","")</f>
        <v/>
      </c>
      <c r="E9" s="166"/>
      <c r="F9" s="166"/>
      <c r="G9" s="166"/>
      <c r="H9" s="166"/>
      <c r="I9" s="166"/>
      <c r="J9" s="166"/>
      <c r="K9" s="166"/>
      <c r="L9" s="166"/>
      <c r="M9" s="166"/>
      <c r="N9" s="166"/>
      <c r="O9" s="167" t="str" cm="1">
        <f t="array" ref="O9">IF(OR(AND(B13:B37=""),NOT($V$4="Eine Vorlage zur Zielwertüberwachung")),"",ROUND(AVERAGE(B13:B37),IF(B12="0 Komastellen",0,IF(B12="1 Komastelle",1,IF(B12="2 Komastellen",2,IF(B12="3 Komastellen",3,1))))))</f>
        <v/>
      </c>
      <c r="P9" s="167"/>
      <c r="Q9" s="167"/>
      <c r="R9" s="20"/>
      <c r="S9" s="60" t="str">
        <f>IF($V$4="Eine Vorlage zur Zielwertüberwachung","Verwendeter ZW =","")</f>
        <v/>
      </c>
      <c r="T9" s="165" t="s">
        <v>36</v>
      </c>
      <c r="U9" s="165"/>
      <c r="V9" s="166" t="str">
        <f>IF(AND($V$4="Eine Vorlage zur Zielwertüberwachung",NOT(AG9="")),"errechneter Mittelwert:","")</f>
        <v/>
      </c>
      <c r="W9" s="166"/>
      <c r="X9" s="166"/>
      <c r="Y9" s="166"/>
      <c r="Z9" s="166"/>
      <c r="AA9" s="166"/>
      <c r="AB9" s="166"/>
      <c r="AC9" s="166"/>
      <c r="AD9" s="166"/>
      <c r="AE9" s="166"/>
      <c r="AF9" s="166"/>
      <c r="AG9" s="167" t="str" cm="1">
        <f t="array" ref="AG9">IF(OR(AND(T13:T37=""),NOT($V$4="Eine Vorlage zur Zielwertüberwachung")),"",ROUND(AVERAGE(T13:T37),IF(T12="0 Komastellen",0,IF(T12="1 Komastelle",1,IF(T12="2 Komastellen",2,IF(T12="3 Komastellen",3,1))))))</f>
        <v/>
      </c>
      <c r="AH9" s="167"/>
      <c r="AI9" s="167"/>
      <c r="AK9" s="60" t="str">
        <f>IF($V$4="Eine Vorlage zur Zielwertüberwachung","Verwendeter ZW =","")</f>
        <v/>
      </c>
      <c r="AL9" s="165" t="s">
        <v>36</v>
      </c>
      <c r="AM9" s="165"/>
      <c r="AN9" s="166" t="str">
        <f>IF(AND($V$4="Eine Vorlage zur Zielwertüberwachung",NOT(AY9="")),"errechneter Mittelwert:","")</f>
        <v/>
      </c>
      <c r="AO9" s="166"/>
      <c r="AP9" s="166"/>
      <c r="AQ9" s="166"/>
      <c r="AR9" s="166"/>
      <c r="AS9" s="166"/>
      <c r="AT9" s="166"/>
      <c r="AU9" s="166"/>
      <c r="AV9" s="166"/>
      <c r="AW9" s="166"/>
      <c r="AX9" s="166"/>
      <c r="AY9" s="167" t="str" cm="1">
        <f t="array" ref="AY9">IF(OR(AND(AL13:AL37=""),NOT($V$4="Eine Vorlage zur Zielwertüberwachung")),"",ROUND(AVERAGE(AL13:AL37),IF(AL12="0 Komastellen",0,IF(AL12="1 Komastelle",1,IF(AL12="2 Komastellen",2,IF(AL12="3 Komastellen",3,1))))))</f>
        <v/>
      </c>
      <c r="AZ9" s="167"/>
      <c r="BA9" s="167"/>
    </row>
    <row r="10" spans="1:56" s="22" customFormat="1" x14ac:dyDescent="0.2">
      <c r="A10" s="48" t="s">
        <v>1</v>
      </c>
      <c r="B10" s="42" t="str">
        <f>O7</f>
        <v>mg/l</v>
      </c>
      <c r="C10" s="43"/>
      <c r="D10" s="137" t="s">
        <v>2</v>
      </c>
      <c r="E10" s="138"/>
      <c r="F10" s="137" t="s">
        <v>3</v>
      </c>
      <c r="G10" s="138"/>
      <c r="H10" s="137" t="s">
        <v>4</v>
      </c>
      <c r="I10" s="138"/>
      <c r="J10" s="136" t="str">
        <f>IF(AND($V$4="Eine Vorlage zur Zielwertüberwachung",B9="errechneter Mw"),"Mw","Zw")</f>
        <v>Zw</v>
      </c>
      <c r="K10" s="138"/>
      <c r="L10" s="136" t="s">
        <v>5</v>
      </c>
      <c r="M10" s="135"/>
      <c r="N10" s="137" t="s">
        <v>6</v>
      </c>
      <c r="O10" s="135"/>
      <c r="P10" s="134" t="s">
        <v>7</v>
      </c>
      <c r="Q10" s="135"/>
      <c r="R10" s="21"/>
      <c r="S10" s="48" t="s">
        <v>1</v>
      </c>
      <c r="T10" s="42" t="str">
        <f>AG7</f>
        <v>mg/l</v>
      </c>
      <c r="U10" s="43"/>
      <c r="V10" s="137" t="s">
        <v>2</v>
      </c>
      <c r="W10" s="138"/>
      <c r="X10" s="137" t="s">
        <v>3</v>
      </c>
      <c r="Y10" s="138"/>
      <c r="Z10" s="137" t="s">
        <v>4</v>
      </c>
      <c r="AA10" s="138"/>
      <c r="AB10" s="136" t="str">
        <f>IF(AND($V$4="Eine Vorlage zur Zielwertüberwachung",T9="errechneter Mw"),"Mw","Zw")</f>
        <v>Zw</v>
      </c>
      <c r="AC10" s="138"/>
      <c r="AD10" s="136" t="s">
        <v>5</v>
      </c>
      <c r="AE10" s="135"/>
      <c r="AF10" s="137" t="s">
        <v>6</v>
      </c>
      <c r="AG10" s="135"/>
      <c r="AH10" s="134" t="s">
        <v>7</v>
      </c>
      <c r="AI10" s="135"/>
      <c r="AJ10" s="40"/>
      <c r="AK10" s="48" t="s">
        <v>1</v>
      </c>
      <c r="AL10" s="42" t="str">
        <f>AY7</f>
        <v>Einheit</v>
      </c>
      <c r="AM10" s="43"/>
      <c r="AN10" s="137" t="s">
        <v>2</v>
      </c>
      <c r="AO10" s="138"/>
      <c r="AP10" s="137" t="s">
        <v>3</v>
      </c>
      <c r="AQ10" s="138"/>
      <c r="AR10" s="137" t="s">
        <v>4</v>
      </c>
      <c r="AS10" s="138"/>
      <c r="AT10" s="136" t="str">
        <f>IF(AND($V$4="Eine Vorlage zur Zielwertüberwachung",AL9="errechneter Mw"),"Mw","Zw")</f>
        <v>Zw</v>
      </c>
      <c r="AU10" s="138"/>
      <c r="AV10" s="136" t="s">
        <v>5</v>
      </c>
      <c r="AW10" s="135"/>
      <c r="AX10" s="137" t="s">
        <v>6</v>
      </c>
      <c r="AY10" s="135"/>
      <c r="AZ10" s="134" t="s">
        <v>7</v>
      </c>
      <c r="BA10" s="135"/>
      <c r="BC10" s="168" t="s">
        <v>262</v>
      </c>
      <c r="BD10" s="169"/>
    </row>
    <row r="11" spans="1:56" s="22" customFormat="1" x14ac:dyDescent="0.2">
      <c r="A11" s="44" t="s">
        <v>10</v>
      </c>
      <c r="B11" s="47" t="s">
        <v>28</v>
      </c>
      <c r="C11" s="43"/>
      <c r="D11" s="12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v>
      </c>
      <c r="E11" s="126"/>
      <c r="F11" s="12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9.2999999999999989</v>
      </c>
      <c r="G11" s="126"/>
      <c r="H11" s="12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10.199999999999999</v>
      </c>
      <c r="I11" s="126"/>
      <c r="J11" s="222"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11</v>
      </c>
      <c r="K11" s="221"/>
      <c r="L11" s="12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11.8</v>
      </c>
      <c r="M11" s="126"/>
      <c r="N11" s="12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12.7</v>
      </c>
      <c r="O11" s="126"/>
      <c r="P11" s="12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13.6</v>
      </c>
      <c r="Q11" s="126"/>
      <c r="R11" s="41"/>
      <c r="S11" s="44" t="s">
        <v>10</v>
      </c>
      <c r="T11" s="47" t="s">
        <v>28</v>
      </c>
      <c r="U11" s="43"/>
      <c r="V11" s="12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40.5</v>
      </c>
      <c r="W11" s="126"/>
      <c r="X11" s="12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44.7</v>
      </c>
      <c r="Y11" s="126"/>
      <c r="Z11" s="22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49</v>
      </c>
      <c r="AA11" s="221"/>
      <c r="AB11" s="12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53.2</v>
      </c>
      <c r="AC11" s="126"/>
      <c r="AD11" s="12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57.4</v>
      </c>
      <c r="AE11" s="126"/>
      <c r="AF11" s="12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61.7</v>
      </c>
      <c r="AG11" s="126"/>
      <c r="AH11" s="12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65.900000000000006</v>
      </c>
      <c r="AI11" s="126"/>
      <c r="AJ11" s="40"/>
      <c r="AK11" s="44" t="s">
        <v>10</v>
      </c>
      <c r="AL11" s="47" t="s">
        <v>28</v>
      </c>
      <c r="AM11" s="43"/>
      <c r="AN11" s="12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26"/>
      <c r="AP11" s="125"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26"/>
      <c r="AR11" s="125"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26"/>
      <c r="AT11" s="127"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26"/>
      <c r="AV11" s="125"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26"/>
      <c r="AX11" s="125"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26"/>
      <c r="AZ11" s="125"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26"/>
      <c r="BC11" s="170"/>
      <c r="BD11" s="171"/>
    </row>
    <row r="12" spans="1:56" ht="14.25" customHeight="1" x14ac:dyDescent="0.2">
      <c r="A12" s="51" t="str">
        <f>IF(AND(NOT($V$4=""),OR(B12="",B12="Auswahl")),"Runden auf:","")</f>
        <v/>
      </c>
      <c r="B12" s="19" t="s">
        <v>39</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Runden auf:</v>
      </c>
      <c r="AL12" s="19" t="s">
        <v>36</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72"/>
      <c r="BD13" s="173"/>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72"/>
      <c r="BD14" s="173"/>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72"/>
      <c r="BD15" s="173"/>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72"/>
      <c r="BD16" s="173"/>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72"/>
      <c r="BD17" s="173"/>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72"/>
      <c r="BD18" s="173"/>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72"/>
      <c r="BD19" s="173"/>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72"/>
      <c r="BD20" s="173"/>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72"/>
      <c r="BD21" s="173"/>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72"/>
      <c r="BD22" s="173"/>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72"/>
      <c r="BD23" s="173"/>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72"/>
      <c r="BD24" s="173"/>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72"/>
      <c r="BD25" s="173"/>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72"/>
      <c r="BD26" s="173"/>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72"/>
      <c r="BD27" s="173"/>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72"/>
      <c r="BD28" s="173"/>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72"/>
      <c r="BD29" s="173"/>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72"/>
      <c r="BD30" s="173"/>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72"/>
      <c r="BD31" s="173"/>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72"/>
      <c r="BD32" s="173"/>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72"/>
      <c r="BD33" s="173"/>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72"/>
      <c r="BD34" s="173"/>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72"/>
      <c r="BD35" s="173"/>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72"/>
      <c r="BD36" s="173"/>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72"/>
      <c r="BD37" s="17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47" t="s">
        <v>210</v>
      </c>
      <c r="B41" s="148"/>
      <c r="C41" s="18"/>
      <c r="D41" s="128" t="s">
        <v>0</v>
      </c>
      <c r="E41" s="129"/>
      <c r="F41" s="129"/>
      <c r="G41" s="129"/>
      <c r="H41" s="129"/>
      <c r="I41" s="129"/>
      <c r="J41" s="129"/>
      <c r="K41" s="129"/>
      <c r="L41" s="129"/>
      <c r="M41" s="130"/>
      <c r="N41" s="151">
        <f>IFERROR(VLOOKUP(A41,'Qualabtoleranzen&amp;Einheiten'!$B$6:$E$200,2,FALSE),"")</f>
        <v>0.24</v>
      </c>
      <c r="O41" s="151"/>
      <c r="P41" s="151"/>
      <c r="Q41" s="152"/>
      <c r="R41" s="19"/>
      <c r="S41" s="147" t="s">
        <v>210</v>
      </c>
      <c r="T41" s="148"/>
      <c r="U41" s="18"/>
      <c r="V41" s="128" t="s">
        <v>0</v>
      </c>
      <c r="W41" s="129"/>
      <c r="X41" s="129"/>
      <c r="Y41" s="129"/>
      <c r="Z41" s="129"/>
      <c r="AA41" s="129"/>
      <c r="AB41" s="129"/>
      <c r="AC41" s="129"/>
      <c r="AD41" s="129"/>
      <c r="AE41" s="130"/>
      <c r="AF41" s="151">
        <f>IFERROR(VLOOKUP(S41,'Qualabtoleranzen&amp;Einheiten'!$B$6:$E$200,2,FALSE),"")</f>
        <v>0.24</v>
      </c>
      <c r="AG41" s="151"/>
      <c r="AH41" s="151"/>
      <c r="AI41" s="152"/>
      <c r="AJ41" s="19"/>
      <c r="AK41" s="147" t="s">
        <v>9</v>
      </c>
      <c r="AL41" s="148"/>
      <c r="AM41" s="18"/>
      <c r="AN41" s="128" t="s">
        <v>0</v>
      </c>
      <c r="AO41" s="129"/>
      <c r="AP41" s="129"/>
      <c r="AQ41" s="129"/>
      <c r="AR41" s="129"/>
      <c r="AS41" s="129"/>
      <c r="AT41" s="129"/>
      <c r="AU41" s="129"/>
      <c r="AV41" s="129"/>
      <c r="AW41" s="130"/>
      <c r="AX41" s="151" t="str">
        <f>IFERROR(VLOOKUP(AK41,'Qualabtoleranzen&amp;Einheiten'!$B$6:$E$200,2,FALSE),"")</f>
        <v/>
      </c>
      <c r="AY41" s="151"/>
      <c r="AZ41" s="151"/>
      <c r="BA41" s="152"/>
    </row>
    <row r="42" spans="1:56" ht="12.75" customHeight="1" x14ac:dyDescent="0.2">
      <c r="A42" s="149"/>
      <c r="B42" s="150"/>
      <c r="C42" s="18"/>
      <c r="D42" s="128" t="s">
        <v>8</v>
      </c>
      <c r="E42" s="129"/>
      <c r="F42" s="129"/>
      <c r="G42" s="129"/>
      <c r="H42" s="129"/>
      <c r="I42" s="129"/>
      <c r="J42" s="129"/>
      <c r="K42" s="129"/>
      <c r="L42" s="129"/>
      <c r="M42" s="130"/>
      <c r="N42" s="151">
        <f>IFERROR(VLOOKUP(A41,'Qualabtoleranzen&amp;Einheiten'!$B$6:$E$200,3,FALSE),"")</f>
        <v>0.24</v>
      </c>
      <c r="O42" s="151"/>
      <c r="P42" s="151"/>
      <c r="Q42" s="152"/>
      <c r="R42" s="19"/>
      <c r="S42" s="149"/>
      <c r="T42" s="150"/>
      <c r="U42" s="18"/>
      <c r="V42" s="128" t="s">
        <v>8</v>
      </c>
      <c r="W42" s="129"/>
      <c r="X42" s="129"/>
      <c r="Y42" s="129"/>
      <c r="Z42" s="129"/>
      <c r="AA42" s="129"/>
      <c r="AB42" s="129"/>
      <c r="AC42" s="129"/>
      <c r="AD42" s="129"/>
      <c r="AE42" s="130"/>
      <c r="AF42" s="151">
        <f>IFERROR(VLOOKUP(S41,'Qualabtoleranzen&amp;Einheiten'!$B$6:$E$200,3,FALSE),"")</f>
        <v>0.24</v>
      </c>
      <c r="AG42" s="151"/>
      <c r="AH42" s="151"/>
      <c r="AI42" s="152"/>
      <c r="AJ42" s="19"/>
      <c r="AK42" s="149"/>
      <c r="AL42" s="150"/>
      <c r="AM42" s="18"/>
      <c r="AN42" s="128" t="s">
        <v>8</v>
      </c>
      <c r="AO42" s="129"/>
      <c r="AP42" s="129"/>
      <c r="AQ42" s="129"/>
      <c r="AR42" s="129"/>
      <c r="AS42" s="129"/>
      <c r="AT42" s="129"/>
      <c r="AU42" s="129"/>
      <c r="AV42" s="129"/>
      <c r="AW42" s="130"/>
      <c r="AX42" s="151" t="str">
        <f>IFERROR(VLOOKUP(AK41,'Qualabtoleranzen&amp;Einheiten'!$B$6:$E$200,3,FALSE),"")</f>
        <v/>
      </c>
      <c r="AY42" s="151"/>
      <c r="AZ42" s="151"/>
      <c r="BA42" s="152"/>
    </row>
    <row r="43" spans="1:56" s="22" customFormat="1" ht="12.75" customHeight="1" x14ac:dyDescent="0.2">
      <c r="A43" s="224" t="s">
        <v>268</v>
      </c>
      <c r="B43" s="225"/>
      <c r="C43" s="18"/>
      <c r="D43" s="131" t="str">
        <f>IF(AND($V$4="Eine Vorlage zur Zielwertermittlung",NOT(L43="----------")),"neuer Zielwert",IF(NOT($V$4="Eine Vorlage zur Zielwertermittlung"),"Zielwert",""))</f>
        <v>neuer Zielwert</v>
      </c>
      <c r="E43" s="132"/>
      <c r="F43" s="132"/>
      <c r="G43" s="132"/>
      <c r="H43" s="132"/>
      <c r="I43" s="132"/>
      <c r="J43" s="132"/>
      <c r="K43" s="133"/>
      <c r="L43" s="223">
        <v>13</v>
      </c>
      <c r="M43" s="223"/>
      <c r="N43" s="223"/>
      <c r="O43" s="144" t="str">
        <f>IFERROR(VLOOKUP(A41,'Qualabtoleranzen&amp;Einheiten'!$B$6:$E$200,4,FALSE),"Einheit")</f>
        <v>mg/l</v>
      </c>
      <c r="P43" s="145"/>
      <c r="Q43" s="146"/>
      <c r="R43" s="19"/>
      <c r="S43" s="224" t="s">
        <v>269</v>
      </c>
      <c r="T43" s="225"/>
      <c r="U43" s="18"/>
      <c r="V43" s="131" t="str">
        <f>IF(AND($V$4="Eine Vorlage zur Zielwertermittlung",NOT(AD43="----------")),"neuer Zielwert",IF(NOT($V$4="Eine Vorlage zur Zielwertermittlung"),"Zielwert",""))</f>
        <v>neuer Zielwert</v>
      </c>
      <c r="W43" s="132"/>
      <c r="X43" s="132"/>
      <c r="Y43" s="132"/>
      <c r="Z43" s="132"/>
      <c r="AA43" s="132"/>
      <c r="AB43" s="132"/>
      <c r="AC43" s="133"/>
      <c r="AD43" s="223">
        <v>50</v>
      </c>
      <c r="AE43" s="223"/>
      <c r="AF43" s="223"/>
      <c r="AG43" s="144" t="str">
        <f>IFERROR(VLOOKUP(S41,'Qualabtoleranzen&amp;Einheiten'!$B$6:$E$200,4,FALSE),"Einheit")</f>
        <v>mg/l</v>
      </c>
      <c r="AH43" s="145"/>
      <c r="AI43" s="146"/>
      <c r="AJ43" s="19"/>
      <c r="AK43" s="139" t="s">
        <v>30</v>
      </c>
      <c r="AL43" s="140"/>
      <c r="AM43" s="18"/>
      <c r="AN43" s="131" t="str">
        <f>IF(AND($V$4="Eine Vorlage zur Zielwertermittlung",NOT(AV43="----------")),"neuer Zielwert",IF(NOT($V$4="Eine Vorlage zur Zielwertermittlung"),"Zielwert",""))</f>
        <v/>
      </c>
      <c r="AO43" s="132"/>
      <c r="AP43" s="132"/>
      <c r="AQ43" s="132"/>
      <c r="AR43" s="132"/>
      <c r="AS43" s="132"/>
      <c r="AT43" s="132"/>
      <c r="AU43" s="133"/>
      <c r="AV43" s="143" t="str" cm="1">
        <f t="array" ref="AV43">IF(NOT($V$4="Eine Vorlage zur Zielwertermittlung"),"",IF(AND(AL49:AL73="",$V$4="Eine Vorlage zur Zielwertermittlung"),"----------",ROUND(AVERAGE(AL49:AL73),IF(AL48="0 Komastellen",0,IF(AL48="1 Komastelle",1,IF(AL48="2 Komastellen",2,IF(AL48="3 Komastellen",3,1)))))))</f>
        <v>----------</v>
      </c>
      <c r="AW43" s="143"/>
      <c r="AX43" s="143"/>
      <c r="AY43" s="144" t="str">
        <f>IFERROR(VLOOKUP(AK41,'Qualabtoleranzen&amp;Einheiten'!$B$6:$E$200,4,FALSE),"Einheit")</f>
        <v>Einheit</v>
      </c>
      <c r="AZ43" s="145"/>
      <c r="BA43" s="146"/>
      <c r="BC43" s="16"/>
    </row>
    <row r="44" spans="1:56" s="22" customFormat="1" ht="12.75" customHeight="1" x14ac:dyDescent="0.2">
      <c r="A44" s="226"/>
      <c r="B44" s="227"/>
      <c r="C44" s="18"/>
      <c r="D44" s="162" t="str">
        <f>IF(L44="","","Standardabweichung")</f>
        <v>Standardabweichung</v>
      </c>
      <c r="E44" s="162"/>
      <c r="F44" s="162"/>
      <c r="G44" s="162"/>
      <c r="H44" s="162"/>
      <c r="I44" s="162"/>
      <c r="J44" s="162"/>
      <c r="K44" s="162"/>
      <c r="L44" s="16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v>
      </c>
      <c r="M44" s="163"/>
      <c r="N44" s="163"/>
      <c r="O44" s="134" t="str">
        <f>IF(L44="","",O43)</f>
        <v>mg/l</v>
      </c>
      <c r="P44" s="134"/>
      <c r="Q44" s="134"/>
      <c r="R44" s="19"/>
      <c r="S44" s="226"/>
      <c r="T44" s="227"/>
      <c r="U44" s="18"/>
      <c r="V44" s="162" t="str">
        <f>IF(AD44="","","Standardabweichung")</f>
        <v>Standardabweichung</v>
      </c>
      <c r="W44" s="162"/>
      <c r="X44" s="162"/>
      <c r="Y44" s="162"/>
      <c r="Z44" s="162"/>
      <c r="AA44" s="162"/>
      <c r="AB44" s="162"/>
      <c r="AC44" s="162"/>
      <c r="AD44" s="16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v>
      </c>
      <c r="AE44" s="163"/>
      <c r="AF44" s="163"/>
      <c r="AG44" s="134" t="str">
        <f>IF(AD44="","",AG43)</f>
        <v>mg/l</v>
      </c>
      <c r="AH44" s="134"/>
      <c r="AI44" s="134"/>
      <c r="AJ44" s="19"/>
      <c r="AK44" s="141"/>
      <c r="AL44" s="142"/>
      <c r="AM44" s="18"/>
      <c r="AN44" s="162" t="str">
        <f>IF(AV44="","","Standardabweichung")</f>
        <v/>
      </c>
      <c r="AO44" s="162"/>
      <c r="AP44" s="162"/>
      <c r="AQ44" s="162"/>
      <c r="AR44" s="162"/>
      <c r="AS44" s="162"/>
      <c r="AT44" s="162"/>
      <c r="AU44" s="162"/>
      <c r="AV44" s="163"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63"/>
      <c r="AX44" s="163"/>
      <c r="AY44" s="134" t="str">
        <f>IF(AV44="","",AY43)</f>
        <v/>
      </c>
      <c r="AZ44" s="134"/>
      <c r="BA44" s="134"/>
      <c r="BC44" s="16"/>
    </row>
    <row r="45" spans="1:56" ht="13.5" x14ac:dyDescent="0.25">
      <c r="A45" s="60" t="str">
        <f>IF($V$4="Eine Vorlage zur Zielwertüberwachung","Verwendeter ZW =","")</f>
        <v/>
      </c>
      <c r="B45" s="165" t="s">
        <v>36</v>
      </c>
      <c r="C45" s="165"/>
      <c r="D45" s="166" t="str">
        <f>IF(AND($V$4="Eine Vorlage zur Zielwertüberwachung",NOT(O45="")),"errechneter Mittelwert:","")</f>
        <v/>
      </c>
      <c r="E45" s="166"/>
      <c r="F45" s="166"/>
      <c r="G45" s="166"/>
      <c r="H45" s="166"/>
      <c r="I45" s="166"/>
      <c r="J45" s="166"/>
      <c r="K45" s="166"/>
      <c r="L45" s="166"/>
      <c r="M45" s="166"/>
      <c r="N45" s="166"/>
      <c r="O45" s="167" t="str" cm="1">
        <f t="array" ref="O45">IF(OR(AND(B49:B73=""),NOT($V$4="Eine Vorlage zur Zielwertüberwachung")),"",ROUND(AVERAGE(B49:B73),IF(B48="0 Komastellen",0,IF(B48="1 Komastelle",1,IF(B48="2 Komastellen",2,IF(B48="3 Komastellen",3,1))))))</f>
        <v/>
      </c>
      <c r="P45" s="167"/>
      <c r="Q45" s="167"/>
      <c r="R45" s="20"/>
      <c r="S45" s="60" t="str">
        <f>IF($V$4="Eine Vorlage zur Zielwertüberwachung","Verwendeter ZW =","")</f>
        <v/>
      </c>
      <c r="T45" s="165" t="s">
        <v>36</v>
      </c>
      <c r="U45" s="165"/>
      <c r="V45" s="166" t="str">
        <f>IF(AND($V$4="Eine Vorlage zur Zielwertüberwachung",NOT(AG45="")),"errechneter Mittelwert:","")</f>
        <v/>
      </c>
      <c r="W45" s="166"/>
      <c r="X45" s="166"/>
      <c r="Y45" s="166"/>
      <c r="Z45" s="166"/>
      <c r="AA45" s="166"/>
      <c r="AB45" s="166"/>
      <c r="AC45" s="166"/>
      <c r="AD45" s="166"/>
      <c r="AE45" s="166"/>
      <c r="AF45" s="166"/>
      <c r="AG45" s="167" t="str" cm="1">
        <f t="array" ref="AG45">IF(OR(AND(T49:T73=""),NOT($V$4="Eine Vorlage zur Zielwertüberwachung")),"",ROUND(AVERAGE(T49:T73),IF(T48="0 Komastellen",0,IF(T48="1 Komastelle",1,IF(T48="2 Komastellen",2,IF(T48="3 Komastellen",3,1))))))</f>
        <v/>
      </c>
      <c r="AH45" s="167"/>
      <c r="AI45" s="167"/>
      <c r="AK45" s="60" t="str">
        <f>IF($V$4="Eine Vorlage zur Zielwertüberwachung","Verwendeter ZW =","")</f>
        <v/>
      </c>
      <c r="AL45" s="165" t="s">
        <v>36</v>
      </c>
      <c r="AM45" s="165"/>
      <c r="AN45" s="166" t="str">
        <f>IF(AND($V$4="Eine Vorlage zur Zielwertüberwachung",NOT(AY45="")),"errechneter Mittelwert:","")</f>
        <v/>
      </c>
      <c r="AO45" s="166"/>
      <c r="AP45" s="166"/>
      <c r="AQ45" s="166"/>
      <c r="AR45" s="166"/>
      <c r="AS45" s="166"/>
      <c r="AT45" s="166"/>
      <c r="AU45" s="166"/>
      <c r="AV45" s="166"/>
      <c r="AW45" s="166"/>
      <c r="AX45" s="166"/>
      <c r="AY45" s="167" t="str" cm="1">
        <f t="array" ref="AY45">IF(OR(AND(AL49:AL73=""),NOT($V$4="Eine Vorlage zur Zielwertüberwachung")),"",ROUND(AVERAGE(AL49:AL73),IF(AL48="0 Komastellen",0,IF(AL48="1 Komastelle",1,IF(AL48="2 Komastellen",2,IF(AL48="3 Komastellen",3,1))))))</f>
        <v/>
      </c>
      <c r="AZ45" s="167"/>
      <c r="BA45" s="167"/>
    </row>
    <row r="46" spans="1:56" x14ac:dyDescent="0.2">
      <c r="A46" s="48" t="s">
        <v>1</v>
      </c>
      <c r="B46" s="42" t="str">
        <f>O43</f>
        <v>mg/l</v>
      </c>
      <c r="C46" s="43"/>
      <c r="D46" s="137" t="s">
        <v>2</v>
      </c>
      <c r="E46" s="138"/>
      <c r="F46" s="137" t="s">
        <v>3</v>
      </c>
      <c r="G46" s="138"/>
      <c r="H46" s="137" t="s">
        <v>4</v>
      </c>
      <c r="I46" s="138"/>
      <c r="J46" s="136" t="str">
        <f>IF(AND($V$4="Eine Vorlage zur Zielwertüberwachung",B45="errechneter Mw"),"Mw","Zw")</f>
        <v>Zw</v>
      </c>
      <c r="K46" s="138"/>
      <c r="L46" s="136" t="s">
        <v>5</v>
      </c>
      <c r="M46" s="135"/>
      <c r="N46" s="137" t="s">
        <v>6</v>
      </c>
      <c r="O46" s="135"/>
      <c r="P46" s="134" t="s">
        <v>7</v>
      </c>
      <c r="Q46" s="135"/>
      <c r="R46" s="21"/>
      <c r="S46" s="48" t="s">
        <v>1</v>
      </c>
      <c r="T46" s="42" t="str">
        <f>AG43</f>
        <v>mg/l</v>
      </c>
      <c r="U46" s="43"/>
      <c r="V46" s="137" t="s">
        <v>2</v>
      </c>
      <c r="W46" s="138"/>
      <c r="X46" s="137" t="s">
        <v>3</v>
      </c>
      <c r="Y46" s="138"/>
      <c r="Z46" s="137" t="s">
        <v>4</v>
      </c>
      <c r="AA46" s="138"/>
      <c r="AB46" s="136" t="str">
        <f>IF(AND($V$4="Eine Vorlage zur Zielwertüberwachung",T45="errechneter Mw"),"Mw","Zw")</f>
        <v>Zw</v>
      </c>
      <c r="AC46" s="138"/>
      <c r="AD46" s="136" t="s">
        <v>5</v>
      </c>
      <c r="AE46" s="135"/>
      <c r="AF46" s="137" t="s">
        <v>6</v>
      </c>
      <c r="AG46" s="135"/>
      <c r="AH46" s="134" t="s">
        <v>7</v>
      </c>
      <c r="AI46" s="135"/>
      <c r="AJ46" s="19"/>
      <c r="AK46" s="48" t="s">
        <v>1</v>
      </c>
      <c r="AL46" s="42" t="str">
        <f>AY43</f>
        <v>Einheit</v>
      </c>
      <c r="AM46" s="43"/>
      <c r="AN46" s="137" t="s">
        <v>2</v>
      </c>
      <c r="AO46" s="138"/>
      <c r="AP46" s="137" t="s">
        <v>3</v>
      </c>
      <c r="AQ46" s="138"/>
      <c r="AR46" s="137" t="s">
        <v>4</v>
      </c>
      <c r="AS46" s="138"/>
      <c r="AT46" s="136" t="str">
        <f>IF(AND($V$4="Eine Vorlage zur Zielwertüberwachung",AL45="errechneter Mw"),"Mw","Zw")</f>
        <v>Zw</v>
      </c>
      <c r="AU46" s="138"/>
      <c r="AV46" s="136" t="s">
        <v>5</v>
      </c>
      <c r="AW46" s="135"/>
      <c r="AX46" s="137" t="s">
        <v>6</v>
      </c>
      <c r="AY46" s="135"/>
      <c r="AZ46" s="134" t="s">
        <v>7</v>
      </c>
      <c r="BA46" s="135"/>
      <c r="BC46" s="168" t="s">
        <v>262</v>
      </c>
      <c r="BD46" s="169"/>
    </row>
    <row r="47" spans="1:56" x14ac:dyDescent="0.2">
      <c r="A47" s="44" t="s">
        <v>10</v>
      </c>
      <c r="B47" s="47" t="s">
        <v>28</v>
      </c>
      <c r="C47" s="43"/>
      <c r="D47" s="12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9.9</v>
      </c>
      <c r="E47" s="126"/>
      <c r="F47" s="220">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11</v>
      </c>
      <c r="G47" s="221"/>
      <c r="H47" s="220">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12</v>
      </c>
      <c r="I47" s="221"/>
      <c r="J47" s="222"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13</v>
      </c>
      <c r="K47" s="221"/>
      <c r="L47" s="22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14</v>
      </c>
      <c r="M47" s="221"/>
      <c r="N47" s="22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v>
      </c>
      <c r="O47" s="221"/>
      <c r="P47" s="125">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16.100000000000001</v>
      </c>
      <c r="Q47" s="126"/>
      <c r="R47" s="41"/>
      <c r="S47" s="44" t="s">
        <v>10</v>
      </c>
      <c r="T47" s="47" t="s">
        <v>28</v>
      </c>
      <c r="U47" s="43"/>
      <c r="V47" s="222">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38</v>
      </c>
      <c r="W47" s="221"/>
      <c r="X47" s="22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42</v>
      </c>
      <c r="Y47" s="221"/>
      <c r="Z47" s="22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46</v>
      </c>
      <c r="AA47" s="221"/>
      <c r="AB47" s="222"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50</v>
      </c>
      <c r="AC47" s="221"/>
      <c r="AD47" s="22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54</v>
      </c>
      <c r="AE47" s="221"/>
      <c r="AF47" s="22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58</v>
      </c>
      <c r="AG47" s="221"/>
      <c r="AH47" s="22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62</v>
      </c>
      <c r="AI47" s="221"/>
      <c r="AJ47" s="19"/>
      <c r="AK47" s="44" t="s">
        <v>10</v>
      </c>
      <c r="AL47" s="47" t="s">
        <v>28</v>
      </c>
      <c r="AM47" s="43"/>
      <c r="AN47" s="12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26"/>
      <c r="AP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26"/>
      <c r="AR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26"/>
      <c r="AT47" s="127"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26"/>
      <c r="AV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26"/>
      <c r="AX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26"/>
      <c r="AZ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26"/>
      <c r="BC47" s="170"/>
      <c r="BD47" s="171"/>
    </row>
    <row r="48" spans="1:56" x14ac:dyDescent="0.2">
      <c r="A48" s="51" t="str">
        <f>IF(AND(NOT($V$4=""),OR(B48="",B48="Auswahl")),"Runden auf:","")</f>
        <v/>
      </c>
      <c r="B48" s="19" t="s">
        <v>39</v>
      </c>
      <c r="D48" s="24"/>
      <c r="E48" s="25"/>
      <c r="F48" s="24"/>
      <c r="G48" s="25"/>
      <c r="H48" s="24"/>
      <c r="I48" s="25"/>
      <c r="J48" s="24"/>
      <c r="K48" s="25"/>
      <c r="L48" s="24"/>
      <c r="M48" s="25"/>
      <c r="N48" s="24"/>
      <c r="O48" s="25"/>
      <c r="P48" s="24"/>
      <c r="Q48" s="25"/>
      <c r="R48" s="26"/>
      <c r="S48" s="51" t="str">
        <f>IF(AND(NOT($V$4=""),OR(T48="",T48="Auswahl")),"Runden auf:","")</f>
        <v/>
      </c>
      <c r="T48" s="19" t="s">
        <v>39</v>
      </c>
      <c r="V48" s="24"/>
      <c r="W48" s="25"/>
      <c r="X48" s="24"/>
      <c r="Y48" s="25"/>
      <c r="Z48" s="24"/>
      <c r="AA48" s="25"/>
      <c r="AB48" s="24"/>
      <c r="AC48" s="25"/>
      <c r="AD48" s="24"/>
      <c r="AE48" s="25"/>
      <c r="AF48" s="24"/>
      <c r="AG48" s="25"/>
      <c r="AH48" s="24"/>
      <c r="AI48" s="25"/>
      <c r="AK48" s="51" t="str">
        <f>IF(AND(NOT($V$4=""),OR(AL48="",AL48="Auswahl")),"Runden auf:","")</f>
        <v>Runden auf:</v>
      </c>
      <c r="AL48" s="19" t="s">
        <v>36</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72"/>
      <c r="BD49" s="173"/>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72"/>
      <c r="BD50" s="173"/>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72"/>
      <c r="BD51" s="173"/>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72"/>
      <c r="BD52" s="173"/>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72"/>
      <c r="BD53" s="173"/>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72"/>
      <c r="BD54" s="173"/>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72"/>
      <c r="BD55" s="173"/>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72"/>
      <c r="BD56" s="173"/>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72"/>
      <c r="BD57" s="173"/>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72"/>
      <c r="BD58" s="173"/>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72"/>
      <c r="BD59" s="173"/>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72"/>
      <c r="BD60" s="173"/>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72"/>
      <c r="BD61" s="173"/>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72"/>
      <c r="BD62" s="173"/>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72"/>
      <c r="BD63" s="173"/>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72"/>
      <c r="BD64" s="173"/>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72"/>
      <c r="BD65" s="173"/>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72"/>
      <c r="BD66" s="173"/>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72"/>
      <c r="BD67" s="173"/>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72"/>
      <c r="BD68" s="173"/>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72"/>
      <c r="BD69" s="173"/>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72"/>
      <c r="BD70" s="173"/>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72"/>
      <c r="BD71" s="173"/>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72"/>
      <c r="BD72" s="173"/>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72"/>
      <c r="BD73" s="173"/>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P7V1UaUn0RlUtNCKKz0Y6SfslsLj48DY6Y9raF1oNPlAkybg0NWPYpV2SRbJcbhr15cUFr7ZT97QjBUq3Zrmww==" saltValue="X2NCaZ8bFeiQLNf/r0N/eQ=="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18" priority="1799">
      <formula>NOT($V$4="")</formula>
    </cfRule>
  </conditionalFormatting>
  <conditionalFormatting sqref="A9">
    <cfRule type="expression" dxfId="217" priority="1168">
      <formula>AND(B9="eingetragener Zw",$V$4="Eine Vorlage zur Zielwertüberwachung")</formula>
    </cfRule>
    <cfRule type="expression" dxfId="216" priority="1170">
      <formula>AND(B9="errechneter Mw",$V$4="Eine Vorlage zur Zielwertüberwachung")</formula>
    </cfRule>
  </conditionalFormatting>
  <conditionalFormatting sqref="A45">
    <cfRule type="expression" dxfId="215" priority="977">
      <formula>AND(B45="eingetragener Zw",$V$4="Eine Vorlage zur Zielwertüberwachung")</formula>
    </cfRule>
    <cfRule type="expression" dxfId="214" priority="979">
      <formula>AND(B45="errechneter Mw",$V$4="Eine Vorlage zur Zielwertüberwachung")</formula>
    </cfRule>
  </conditionalFormatting>
  <conditionalFormatting sqref="A5:B6">
    <cfRule type="expression" dxfId="213" priority="1173">
      <formula>AND(OR(NOT($C$1=""),NOT($C$3=""),NOT($T$3=""),NOT($AK$3="")),OR(A5="",A5="Test"))</formula>
    </cfRule>
  </conditionalFormatting>
  <conditionalFormatting sqref="A45:R50 BC5:BC10 BC12:BC45 BC74:BC268 A63:R73 B51:R62 C41:R44">
    <cfRule type="expression" dxfId="212" priority="968">
      <formula>$V$4=""</formula>
    </cfRule>
  </conditionalFormatting>
  <conditionalFormatting sqref="A5:BB40">
    <cfRule type="expression" dxfId="211" priority="999">
      <formula>$V$4=""</formula>
    </cfRule>
  </conditionalFormatting>
  <conditionalFormatting sqref="A74:BB76">
    <cfRule type="expression" dxfId="210" priority="12">
      <formula>$V$4=""</formula>
    </cfRule>
  </conditionalFormatting>
  <conditionalFormatting sqref="A3:AK3 A1:C1 A2:B2 AV1:BC3">
    <cfRule type="expression" dxfId="209" priority="1193">
      <formula>$V$4=""</formula>
    </cfRule>
  </conditionalFormatting>
  <conditionalFormatting sqref="B9">
    <cfRule type="expression" dxfId="208" priority="1167">
      <formula>$V$4="Eine Vorlage zur Zielwertüberwachung"</formula>
    </cfRule>
  </conditionalFormatting>
  <conditionalFormatting sqref="B12">
    <cfRule type="expression" dxfId="207" priority="1171">
      <formula>OR($V$4="",NOT(B12="Auswahl"))</formula>
    </cfRule>
    <cfRule type="expression" dxfId="206" priority="1794">
      <formula>AND(NOT(A5=""),NOT(A5="Test"),OR(B12="",B12="Auswahl"))</formula>
    </cfRule>
  </conditionalFormatting>
  <conditionalFormatting sqref="B13:B37">
    <cfRule type="expression" dxfId="205" priority="1187">
      <formula>AND(L$7="----------",NOT(A$5=""),NOT(A$5="Test"))</formula>
    </cfRule>
  </conditionalFormatting>
  <conditionalFormatting sqref="B45">
    <cfRule type="expression" dxfId="204" priority="976">
      <formula>$V$4="Eine Vorlage zur Zielwertüberwachung"</formula>
    </cfRule>
  </conditionalFormatting>
  <conditionalFormatting sqref="B48">
    <cfRule type="expression" dxfId="203" priority="980">
      <formula>OR($V$4="",NOT(B48="Auswahl"))</formula>
    </cfRule>
    <cfRule type="expression" dxfId="202" priority="996">
      <formula>AND(NOT(A41=""),NOT(A41="Test"),OR(B48="",B48="Auswahl"))</formula>
    </cfRule>
  </conditionalFormatting>
  <conditionalFormatting sqref="B49:B73">
    <cfRule type="expression" dxfId="201" priority="986">
      <formula>AND(L$43="----------",NOT(A$41=""),NOT(A$41="Test"))</formula>
    </cfRule>
  </conditionalFormatting>
  <conditionalFormatting sqref="B9:C9">
    <cfRule type="expression" dxfId="200" priority="1169">
      <formula>AND(NOT(A5=""),NOT(A5="Test"),$V$4="Eine Vorlage zur Zielwertüberwachung",OR(B9="",B9="Auswahl"))</formula>
    </cfRule>
    <cfRule type="expression" dxfId="199" priority="1174">
      <formula>AND(B9="eingetragener Zw",$V$4="Eine Vorlage zur Zielwertüberwachung")</formula>
    </cfRule>
    <cfRule type="expression" dxfId="198" priority="1786">
      <formula>AND(B9="errechneter Mw",$V$4="Eine Vorlage zur Zielwertüberwachung")</formula>
    </cfRule>
  </conditionalFormatting>
  <conditionalFormatting sqref="B45:C45">
    <cfRule type="expression" dxfId="197" priority="978">
      <formula>AND(NOT(A41=""),NOT(A41="Test"),$V$4="Eine Vorlage zur Zielwertüberwachung",OR(B45="",B45="Auswahl"))</formula>
    </cfRule>
    <cfRule type="expression" dxfId="196" priority="981">
      <formula>AND(B45="eingetragener Zw",$V$4="Eine Vorlage zur Zielwertüberwachung")</formula>
    </cfRule>
    <cfRule type="expression" dxfId="195" priority="995">
      <formula>AND(B45="errechneter Mw",$V$4="Eine Vorlage zur Zielwertüberwachung")</formula>
    </cfRule>
  </conditionalFormatting>
  <conditionalFormatting sqref="D7:K7">
    <cfRule type="expression" dxfId="194" priority="1166">
      <formula>L7="----------"</formula>
    </cfRule>
    <cfRule type="expression" dxfId="193" priority="1185">
      <formula>NOT(L7="----------")</formula>
    </cfRule>
  </conditionalFormatting>
  <conditionalFormatting sqref="D8:K8">
    <cfRule type="expression" dxfId="192" priority="1164">
      <formula>NOT(D8="")</formula>
    </cfRule>
  </conditionalFormatting>
  <conditionalFormatting sqref="D43:K43">
    <cfRule type="expression" dxfId="191" priority="975">
      <formula>L43="----------"</formula>
    </cfRule>
    <cfRule type="expression" dxfId="190" priority="984">
      <formula>NOT(L43="----------")</formula>
    </cfRule>
  </conditionalFormatting>
  <conditionalFormatting sqref="D44:K44">
    <cfRule type="expression" dxfId="189" priority="973">
      <formula>NOT(D44="")</formula>
    </cfRule>
  </conditionalFormatting>
  <conditionalFormatting sqref="D9:N9">
    <cfRule type="expression" dxfId="188" priority="1127">
      <formula>NOT(D9="")</formula>
    </cfRule>
  </conditionalFormatting>
  <conditionalFormatting sqref="D45:N45">
    <cfRule type="expression" dxfId="187" priority="970">
      <formula>NOT(D45="")</formula>
    </cfRule>
  </conditionalFormatting>
  <conditionalFormatting sqref="J10:K12">
    <cfRule type="expression" dxfId="186" priority="1781">
      <formula>AND(B9="eingetragener Zw",$V$4="Eine Vorlage zur Zielwertüberwachung")</formula>
    </cfRule>
    <cfRule type="expression" dxfId="185" priority="1782">
      <formula>AND(B9="errechneter Mw",$V$4="Eine Vorlage zur Zielwertüberwachung")</formula>
    </cfRule>
  </conditionalFormatting>
  <conditionalFormatting sqref="J11:K11">
    <cfRule type="expression" dxfId="184" priority="1707">
      <formula>B10="eingetragener Zw"</formula>
    </cfRule>
    <cfRule type="expression" dxfId="183" priority="1708">
      <formula>B10="errechneter Mw"</formula>
    </cfRule>
    <cfRule type="expression" dxfId="182" priority="1709">
      <formula>B10="eingetragener Zw"</formula>
    </cfRule>
    <cfRule type="expression" dxfId="181" priority="1710">
      <formula>B10="errechneter Mw"</formula>
    </cfRule>
  </conditionalFormatting>
  <conditionalFormatting sqref="J46:K48">
    <cfRule type="expression" dxfId="180" priority="993">
      <formula>AND(B45="eingetragener Zw",$V$4="Eine Vorlage zur Zielwertüberwachung")</formula>
    </cfRule>
    <cfRule type="expression" dxfId="179" priority="994">
      <formula>AND(B45="errechneter Mw",$V$4="Eine Vorlage zur Zielwertüberwachung")</formula>
    </cfRule>
  </conditionalFormatting>
  <conditionalFormatting sqref="J47:K47">
    <cfRule type="expression" dxfId="178" priority="988">
      <formula>B46="eingetragener Zw"</formula>
    </cfRule>
    <cfRule type="expression" dxfId="177" priority="989">
      <formula>B46="errechneter Mw"</formula>
    </cfRule>
    <cfRule type="expression" dxfId="176" priority="990">
      <formula>B46="eingetragener Zw"</formula>
    </cfRule>
    <cfRule type="expression" dxfId="175" priority="991">
      <formula>B46="errechneter Mw"</formula>
    </cfRule>
  </conditionalFormatting>
  <conditionalFormatting sqref="L7:N7">
    <cfRule type="expression" dxfId="174" priority="1165">
      <formula>AND(L7="----------",$V$4="Eine Vorlage zur Zielwertermittlung")</formula>
    </cfRule>
    <cfRule type="expression" dxfId="173" priority="1179">
      <formula>AND(NOT(A5=""),NOT(A5="Test"),L7="")</formula>
    </cfRule>
    <cfRule type="expression" dxfId="172" priority="1186">
      <formula>AND(B9="eingetragener Zw",$V$4="Eine Vorlage zur Zielwertüberwachung")</formula>
    </cfRule>
    <cfRule type="expression" dxfId="171" priority="2063">
      <formula>NOT(L7="----------")</formula>
    </cfRule>
  </conditionalFormatting>
  <conditionalFormatting sqref="L8:N8">
    <cfRule type="expression" dxfId="170" priority="1129">
      <formula>NOT(L8="")</formula>
    </cfRule>
  </conditionalFormatting>
  <conditionalFormatting sqref="L43:N43">
    <cfRule type="expression" dxfId="169" priority="974">
      <formula>AND(L43="----------",$V$4="Eine Vorlage zur Zielwertermittlung")</formula>
    </cfRule>
    <cfRule type="expression" dxfId="168" priority="983">
      <formula>AND(NOT(A41=""),NOT(A41="Test"),L43="")</formula>
    </cfRule>
    <cfRule type="expression" dxfId="167" priority="985">
      <formula>AND(B45="eingetragener Zw",$V$4="Eine Vorlage zur Zielwertüberwachung")</formula>
    </cfRule>
    <cfRule type="expression" dxfId="166" priority="997">
      <formula>NOT(L43="----------")</formula>
    </cfRule>
  </conditionalFormatting>
  <conditionalFormatting sqref="L44:N44">
    <cfRule type="expression" dxfId="165" priority="972">
      <formula>NOT(L44="")</formula>
    </cfRule>
  </conditionalFormatting>
  <conditionalFormatting sqref="N5:Q5">
    <cfRule type="expression" dxfId="164" priority="1716">
      <formula>AND(NOT(A5="Test"),NOT(A5=""),N5="")</formula>
    </cfRule>
  </conditionalFormatting>
  <conditionalFormatting sqref="N6:Q6">
    <cfRule type="expression" dxfId="163" priority="1177">
      <formula>AND(NOT(A5=""),NOT(A5="Test"),N5="",L11="")</formula>
    </cfRule>
  </conditionalFormatting>
  <conditionalFormatting sqref="N41:Q41">
    <cfRule type="expression" dxfId="162" priority="992">
      <formula>AND(NOT(A41="Test"),NOT(A41=""),N41="")</formula>
    </cfRule>
  </conditionalFormatting>
  <conditionalFormatting sqref="N42:Q42">
    <cfRule type="expression" dxfId="161" priority="982">
      <formula>AND(NOT(A41=""),NOT(A41="Test"),N41="",L47="")</formula>
    </cfRule>
  </conditionalFormatting>
  <conditionalFormatting sqref="O7:Q7">
    <cfRule type="expression" dxfId="160" priority="1189">
      <formula>AND(NOT(A5=""),NOT(A5="Test"),OR(O7="Einheit",O7=""))</formula>
    </cfRule>
  </conditionalFormatting>
  <conditionalFormatting sqref="O8:Q8">
    <cfRule type="expression" dxfId="159" priority="1128">
      <formula>NOT(O8="")</formula>
    </cfRule>
  </conditionalFormatting>
  <conditionalFormatting sqref="O9:Q9">
    <cfRule type="expression" dxfId="158" priority="1126">
      <formula>NOT(O9="")</formula>
    </cfRule>
    <cfRule type="expression" dxfId="157" priority="2067">
      <formula>AND(B9="errechneter Mw",$V$4="Eine Vorlage zur Zielwertüberwachung",NOT(O9=""))</formula>
    </cfRule>
  </conditionalFormatting>
  <conditionalFormatting sqref="O43:Q43">
    <cfRule type="expression" dxfId="156" priority="987">
      <formula>AND(NOT(A41=""),NOT(A41="Test"),OR(O43="Einheit",O43=""))</formula>
    </cfRule>
  </conditionalFormatting>
  <conditionalFormatting sqref="O44:Q44">
    <cfRule type="expression" dxfId="155" priority="971">
      <formula>NOT(O44="")</formula>
    </cfRule>
  </conditionalFormatting>
  <conditionalFormatting sqref="O45:Q45">
    <cfRule type="expression" dxfId="154" priority="969">
      <formula>NOT(O45="")</formula>
    </cfRule>
    <cfRule type="expression" dxfId="153" priority="998">
      <formula>AND(B45="errechneter Mw",$V$4="Eine Vorlage zur Zielwertüberwachung",NOT(O45=""))</formula>
    </cfRule>
  </conditionalFormatting>
  <conditionalFormatting sqref="S9">
    <cfRule type="expression" dxfId="152" priority="1071">
      <formula>AND(T9="eingetragener Zw",$V$4="Eine Vorlage zur Zielwertüberwachung")</formula>
    </cfRule>
    <cfRule type="expression" dxfId="151" priority="1073">
      <formula>AND(T9="errechneter Mw",$V$4="Eine Vorlage zur Zielwertüberwachung")</formula>
    </cfRule>
  </conditionalFormatting>
  <conditionalFormatting sqref="S45">
    <cfRule type="expression" dxfId="150" priority="946">
      <formula>AND(T45="eingetragener Zw",$V$4="Eine Vorlage zur Zielwertüberwachung")</formula>
    </cfRule>
    <cfRule type="expression" dxfId="149" priority="948">
      <formula>AND(T45="errechneter Mw",$V$4="Eine Vorlage zur Zielwertüberwachung")</formula>
    </cfRule>
  </conditionalFormatting>
  <conditionalFormatting sqref="U44:AD44 AG44:AI44 U41:AI43">
    <cfRule type="expression" dxfId="148" priority="937">
      <formula>$V$4=""</formula>
    </cfRule>
  </conditionalFormatting>
  <conditionalFormatting sqref="S45:AI50 S63:AI73 T51:AI62">
    <cfRule type="expression" dxfId="147" priority="160">
      <formula>$V$4=""</formula>
    </cfRule>
  </conditionalFormatting>
  <conditionalFormatting sqref="T9">
    <cfRule type="expression" dxfId="146" priority="1070">
      <formula>$V$4="Eine Vorlage zur Zielwertüberwachung"</formula>
    </cfRule>
  </conditionalFormatting>
  <conditionalFormatting sqref="T12">
    <cfRule type="expression" dxfId="145" priority="1074">
      <formula>OR($V$4="",NOT(T12="Auswahl"))</formula>
    </cfRule>
    <cfRule type="expression" dxfId="144" priority="1091">
      <formula>AND(NOT(S5=""),NOT(S5="Test"),OR(T12="",T12="Auswahl"))</formula>
    </cfRule>
  </conditionalFormatting>
  <conditionalFormatting sqref="T13:T37">
    <cfRule type="expression" dxfId="143" priority="1081">
      <formula>AND(AD$7="----------",NOT(S$5=""),NOT(S$5="Test"))</formula>
    </cfRule>
  </conditionalFormatting>
  <conditionalFormatting sqref="T45">
    <cfRule type="expression" dxfId="142" priority="945">
      <formula>$V$4="Eine Vorlage zur Zielwertüberwachung"</formula>
    </cfRule>
  </conditionalFormatting>
  <conditionalFormatting sqref="T48">
    <cfRule type="expression" dxfId="141" priority="949">
      <formula>OR($V$4="",NOT(T48="Auswahl"))</formula>
    </cfRule>
    <cfRule type="expression" dxfId="140" priority="965">
      <formula>AND(NOT(S41=""),NOT(S41="Test"),OR(T48="",T48="Auswahl"))</formula>
    </cfRule>
  </conditionalFormatting>
  <conditionalFormatting sqref="T49:T73">
    <cfRule type="expression" dxfId="139" priority="161">
      <formula>AND(AD$43="----------",NOT(S$41=""),NOT(S$41="Test"))</formula>
    </cfRule>
  </conditionalFormatting>
  <conditionalFormatting sqref="T9:U9">
    <cfRule type="expression" dxfId="138" priority="1072">
      <formula>AND(NOT(S5=""),NOT(S5="Test"),$V$4="Eine Vorlage zur Zielwertüberwachung",OR(T9="",T9="Auswahl"))</formula>
    </cfRule>
    <cfRule type="expression" dxfId="137" priority="1076">
      <formula>AND(T9="eingetragener Zw",$V$4="Eine Vorlage zur Zielwertüberwachung")</formula>
    </cfRule>
    <cfRule type="expression" dxfId="136" priority="1090">
      <formula>AND(T9="errechneter Mw",$V$4="Eine Vorlage zur Zielwertüberwachung")</formula>
    </cfRule>
  </conditionalFormatting>
  <conditionalFormatting sqref="T45:U45">
    <cfRule type="expression" dxfId="135" priority="947">
      <formula>AND(NOT(S41=""),NOT(S41="Test"),$V$4="Eine Vorlage zur Zielwertüberwachung",OR(T45="",T45="Auswahl"))</formula>
    </cfRule>
    <cfRule type="expression" dxfId="134" priority="950">
      <formula>AND(T45="eingetragener Zw",$V$4="Eine Vorlage zur Zielwertüberwachung")</formula>
    </cfRule>
    <cfRule type="expression" dxfId="133" priority="964">
      <formula>AND(T45="errechneter Mw",$V$4="Eine Vorlage zur Zielwertüberwachung")</formula>
    </cfRule>
  </conditionalFormatting>
  <conditionalFormatting sqref="V7:AC7">
    <cfRule type="expression" dxfId="132" priority="1069">
      <formula>AD7="----------"</formula>
    </cfRule>
    <cfRule type="expression" dxfId="131" priority="1079">
      <formula>NOT(AD7="----------")</formula>
    </cfRule>
  </conditionalFormatting>
  <conditionalFormatting sqref="V8:AC8">
    <cfRule type="expression" dxfId="130" priority="1067">
      <formula>NOT(V8="")</formula>
    </cfRule>
  </conditionalFormatting>
  <conditionalFormatting sqref="V43:AC43">
    <cfRule type="expression" dxfId="129" priority="944">
      <formula>AD43="----------"</formula>
    </cfRule>
    <cfRule type="expression" dxfId="128" priority="953">
      <formula>NOT(AD43="----------")</formula>
    </cfRule>
  </conditionalFormatting>
  <conditionalFormatting sqref="V44:AC44">
    <cfRule type="expression" dxfId="127" priority="942">
      <formula>NOT(V44="")</formula>
    </cfRule>
  </conditionalFormatting>
  <conditionalFormatting sqref="V9:AF9">
    <cfRule type="expression" dxfId="126" priority="1064">
      <formula>NOT(V9="")</formula>
    </cfRule>
  </conditionalFormatting>
  <conditionalFormatting sqref="V45:AF45">
    <cfRule type="expression" dxfId="125" priority="10">
      <formula>NOT($AD$44="")</formula>
    </cfRule>
    <cfRule type="expression" dxfId="124" priority="939">
      <formula>NOT(V45="")</formula>
    </cfRule>
  </conditionalFormatting>
  <conditionalFormatting sqref="V4:AK4">
    <cfRule type="expression" dxfId="123" priority="1797">
      <formula>NOT($V$4="")</formula>
    </cfRule>
    <cfRule type="expression" dxfId="122" priority="1798">
      <formula>$V$4=""</formula>
    </cfRule>
  </conditionalFormatting>
  <conditionalFormatting sqref="AB10:AC12">
    <cfRule type="expression" dxfId="121" priority="1088">
      <formula>AND(T9="eingetragener Zw",$V$4="Eine Vorlage zur Zielwertüberwachung")</formula>
    </cfRule>
    <cfRule type="expression" dxfId="120" priority="1089">
      <formula>AND(T9="errechneter Mw",$V$4="Eine Vorlage zur Zielwertüberwachung")</formula>
    </cfRule>
  </conditionalFormatting>
  <conditionalFormatting sqref="AB11:AC11">
    <cfRule type="expression" dxfId="119" priority="1083">
      <formula>T10="eingetragener Zw"</formula>
    </cfRule>
    <cfRule type="expression" dxfId="118" priority="1084">
      <formula>T10="errechneter Mw"</formula>
    </cfRule>
    <cfRule type="expression" dxfId="117" priority="1085">
      <formula>T10="eingetragener Zw"</formula>
    </cfRule>
    <cfRule type="expression" dxfId="116" priority="1086">
      <formula>T10="errechneter Mw"</formula>
    </cfRule>
  </conditionalFormatting>
  <conditionalFormatting sqref="AB46:AC48">
    <cfRule type="expression" dxfId="115" priority="962">
      <formula>AND(T45="eingetragener Zw",$V$4="Eine Vorlage zur Zielwertüberwachung")</formula>
    </cfRule>
    <cfRule type="expression" dxfId="114" priority="963">
      <formula>AND(T45="errechneter Mw",$V$4="Eine Vorlage zur Zielwertüberwachung")</formula>
    </cfRule>
  </conditionalFormatting>
  <conditionalFormatting sqref="AB47:AC47">
    <cfRule type="expression" dxfId="113" priority="957">
      <formula>T46="eingetragener Zw"</formula>
    </cfRule>
    <cfRule type="expression" dxfId="112" priority="958">
      <formula>T46="errechneter Mw"</formula>
    </cfRule>
    <cfRule type="expression" dxfId="111" priority="959">
      <formula>T46="eingetragener Zw"</formula>
    </cfRule>
    <cfRule type="expression" dxfId="110" priority="960">
      <formula>T46="errechneter Mw"</formula>
    </cfRule>
  </conditionalFormatting>
  <conditionalFormatting sqref="AD44">
    <cfRule type="expression" dxfId="109" priority="941">
      <formula>NOT(AD44="")</formula>
    </cfRule>
  </conditionalFormatting>
  <conditionalFormatting sqref="AD7:AF7">
    <cfRule type="expression" dxfId="108" priority="1068">
      <formula>AND(AD7="----------",$V$4="Eine Vorlage zur Zielwertermittlung")</formula>
    </cfRule>
    <cfRule type="expression" dxfId="107" priority="1078">
      <formula>AND(NOT(S5=""),NOT(S5="Test"),AD7="")</formula>
    </cfRule>
    <cfRule type="expression" dxfId="106" priority="1080">
      <formula>AND(T9="eingetragener Zw",$V$4="Eine Vorlage zur Zielwertüberwachung")</formula>
    </cfRule>
    <cfRule type="expression" dxfId="105" priority="1092">
      <formula>NOT(AD7="----------")</formula>
    </cfRule>
  </conditionalFormatting>
  <conditionalFormatting sqref="AD8:AF8">
    <cfRule type="expression" dxfId="104" priority="1066">
      <formula>NOT(AD8="")</formula>
    </cfRule>
  </conditionalFormatting>
  <conditionalFormatting sqref="AD43:AF43">
    <cfRule type="expression" dxfId="103" priority="943">
      <formula>AND(AD43="----------",$V$4="Eine Vorlage zur Zielwertermittlung")</formula>
    </cfRule>
    <cfRule type="expression" dxfId="102" priority="952">
      <formula>AND(NOT(S41=""),NOT(S41="Test"),AD43="")</formula>
    </cfRule>
    <cfRule type="expression" dxfId="101" priority="954">
      <formula>AND(T45="eingetragener Zw",$V$4="Eine Vorlage zur Zielwertüberwachung")</formula>
    </cfRule>
    <cfRule type="expression" dxfId="100" priority="966">
      <formula>NOT(AD43="----------")</formula>
    </cfRule>
  </conditionalFormatting>
  <conditionalFormatting sqref="AF5:AI5">
    <cfRule type="expression" dxfId="99" priority="1087">
      <formula>AND(NOT(S5="Test"),NOT(S5=""),AF5="")</formula>
    </cfRule>
  </conditionalFormatting>
  <conditionalFormatting sqref="AF6:AI6">
    <cfRule type="expression" dxfId="98" priority="1077">
      <formula>AND(NOT(S5=""),NOT(S5="Test"),AF5="",AD11="")</formula>
    </cfRule>
  </conditionalFormatting>
  <conditionalFormatting sqref="AF41:AI41">
    <cfRule type="expression" dxfId="97" priority="961">
      <formula>AND(NOT(S41="Test"),NOT(S41=""),AF41="")</formula>
    </cfRule>
  </conditionalFormatting>
  <conditionalFormatting sqref="AF42:AI42">
    <cfRule type="expression" dxfId="96" priority="951">
      <formula>AND(NOT(S41=""),NOT(S41="Test"),AF41="",AD47="")</formula>
    </cfRule>
  </conditionalFormatting>
  <conditionalFormatting sqref="AG7:AI7">
    <cfRule type="expression" dxfId="95" priority="1082">
      <formula>AND(NOT(S5=""),NOT(S5="Test"),OR(AG7="Einheit",AG7=""))</formula>
    </cfRule>
  </conditionalFormatting>
  <conditionalFormatting sqref="AG8:AI8">
    <cfRule type="expression" dxfId="94" priority="1065">
      <formula>NOT(AG8="")</formula>
    </cfRule>
  </conditionalFormatting>
  <conditionalFormatting sqref="AG9:AI9">
    <cfRule type="expression" dxfId="93" priority="1063">
      <formula>NOT(AG9="")</formula>
    </cfRule>
    <cfRule type="expression" dxfId="92" priority="1093">
      <formula>AND(T9="errechneter Mw",$V$4="Eine Vorlage zur Zielwertüberwachung",NOT(AG9=""))</formula>
    </cfRule>
  </conditionalFormatting>
  <conditionalFormatting sqref="AG43:AI43">
    <cfRule type="expression" dxfId="91" priority="956">
      <formula>AND(NOT(S41=""),NOT(S41="Test"),OR(AG43="Einheit",AG43=""))</formula>
    </cfRule>
  </conditionalFormatting>
  <conditionalFormatting sqref="AG44:AI44">
    <cfRule type="expression" dxfId="90" priority="940">
      <formula>NOT(AG44="")</formula>
    </cfRule>
  </conditionalFormatting>
  <conditionalFormatting sqref="AG45:AI45">
    <cfRule type="expression" dxfId="89" priority="938">
      <formula>NOT(AG45="")</formula>
    </cfRule>
    <cfRule type="expression" dxfId="88" priority="967">
      <formula>AND(T45="errechneter Mw",$V$4="Eine Vorlage zur Zielwertüberwachung",NOT(AG45=""))</formula>
    </cfRule>
  </conditionalFormatting>
  <conditionalFormatting sqref="AJ41:BB73">
    <cfRule type="expression" dxfId="87" priority="158">
      <formula>$V$4=""</formula>
    </cfRule>
  </conditionalFormatting>
  <conditionalFormatting sqref="AK9">
    <cfRule type="expression" dxfId="86" priority="1008">
      <formula>AND(AL9="eingetragener Zw",$V$4="Eine Vorlage zur Zielwertüberwachung")</formula>
    </cfRule>
    <cfRule type="expression" dxfId="85" priority="1010">
      <formula>AND(AL9="errechneter Mw",$V$4="Eine Vorlage zur Zielwertüberwachung")</formula>
    </cfRule>
  </conditionalFormatting>
  <conditionalFormatting sqref="AK45">
    <cfRule type="expression" dxfId="84" priority="915">
      <formula>AND(AL45="eingetragener Zw",$V$4="Eine Vorlage zur Zielwertüberwachung")</formula>
    </cfRule>
    <cfRule type="expression" dxfId="83" priority="917">
      <formula>AND(AL45="errechneter Mw",$V$4="Eine Vorlage zur Zielwertüberwachung")</formula>
    </cfRule>
  </conditionalFormatting>
  <conditionalFormatting sqref="AL4">
    <cfRule type="expression" dxfId="82" priority="11">
      <formula>$V$4=""</formula>
    </cfRule>
  </conditionalFormatting>
  <conditionalFormatting sqref="AL9">
    <cfRule type="expression" dxfId="81" priority="1007">
      <formula>$V$4="Eine Vorlage zur Zielwertüberwachung"</formula>
    </cfRule>
  </conditionalFormatting>
  <conditionalFormatting sqref="AL12">
    <cfRule type="expression" dxfId="80" priority="1011">
      <formula>OR($V$4="",NOT(AL12="Auswahl"))</formula>
    </cfRule>
    <cfRule type="expression" dxfId="79" priority="1028">
      <formula>AND(NOT(AK5=""),NOT(AK5="Test"),OR(AL12="",AL12="Auswahl"))</formula>
    </cfRule>
  </conditionalFormatting>
  <conditionalFormatting sqref="AL13:AL37">
    <cfRule type="expression" dxfId="78" priority="1018">
      <formula>AND(AV$7="----------",NOT(AK$5=""),NOT(AK$5="Test"))</formula>
    </cfRule>
  </conditionalFormatting>
  <conditionalFormatting sqref="AL45">
    <cfRule type="expression" dxfId="77" priority="914">
      <formula>$V$4="Eine Vorlage zur Zielwertüberwachung"</formula>
    </cfRule>
  </conditionalFormatting>
  <conditionalFormatting sqref="AL48">
    <cfRule type="expression" dxfId="76" priority="918">
      <formula>OR($V$4="",NOT(AL48="Auswahl"))</formula>
    </cfRule>
    <cfRule type="expression" dxfId="75" priority="934">
      <formula>AND(NOT(AK41=""),NOT(AK41="Test"),OR(AL48="",AL48="Auswahl"))</formula>
    </cfRule>
  </conditionalFormatting>
  <conditionalFormatting sqref="AL49:AL73">
    <cfRule type="expression" dxfId="74" priority="159">
      <formula>AND(AV$43="----------",NOT(AK$41=""),NOT(AK$41="Test"))</formula>
    </cfRule>
  </conditionalFormatting>
  <conditionalFormatting sqref="AL9:AM9">
    <cfRule type="expression" dxfId="73" priority="1009">
      <formula>AND(NOT(AK5=""),NOT(AK5="Test"),$V$4="Eine Vorlage zur Zielwertüberwachung",OR(AL9="",AL9="Auswahl"))</formula>
    </cfRule>
    <cfRule type="expression" dxfId="72" priority="1013">
      <formula>AND(AL9="eingetragener Zw",$V$4="Eine Vorlage zur Zielwertüberwachung")</formula>
    </cfRule>
    <cfRule type="expression" dxfId="71" priority="1027">
      <formula>AND(AL9="errechneter Mw",$V$4="Eine Vorlage zur Zielwertüberwachung")</formula>
    </cfRule>
  </conditionalFormatting>
  <conditionalFormatting sqref="AL45:AM45">
    <cfRule type="expression" dxfId="70" priority="916">
      <formula>AND(NOT(AK41=""),NOT(AK41="Test"),$V$4="Eine Vorlage zur Zielwertüberwachung",OR(AL45="",AL45="Auswahl"))</formula>
    </cfRule>
    <cfRule type="expression" dxfId="69" priority="919">
      <formula>AND(AL45="eingetragener Zw",$V$4="Eine Vorlage zur Zielwertüberwachung")</formula>
    </cfRule>
    <cfRule type="expression" dxfId="68" priority="933">
      <formula>AND(AL45="errechneter Mw",$V$4="Eine Vorlage zur Zielwertüberwachung")</formula>
    </cfRule>
  </conditionalFormatting>
  <conditionalFormatting sqref="AN7:AU7">
    <cfRule type="expression" dxfId="67" priority="1006">
      <formula>AV7="----------"</formula>
    </cfRule>
    <cfRule type="expression" dxfId="66" priority="1016">
      <formula>NOT(AV7="----------")</formula>
    </cfRule>
  </conditionalFormatting>
  <conditionalFormatting sqref="AN8:AU8">
    <cfRule type="expression" dxfId="65" priority="1004">
      <formula>NOT(AN8="")</formula>
    </cfRule>
  </conditionalFormatting>
  <conditionalFormatting sqref="AN43:AU43">
    <cfRule type="expression" dxfId="64" priority="913">
      <formula>AV43="----------"</formula>
    </cfRule>
    <cfRule type="expression" dxfId="63" priority="922">
      <formula>NOT(AV43="----------")</formula>
    </cfRule>
  </conditionalFormatting>
  <conditionalFormatting sqref="AN44:AU44">
    <cfRule type="expression" dxfId="62" priority="911">
      <formula>NOT(AN44="")</formula>
    </cfRule>
  </conditionalFormatting>
  <conditionalFormatting sqref="AN9:AX9">
    <cfRule type="expression" dxfId="61" priority="1001">
      <formula>NOT(AN9="")</formula>
    </cfRule>
  </conditionalFormatting>
  <conditionalFormatting sqref="AN45:AX45">
    <cfRule type="expression" dxfId="60" priority="908">
      <formula>NOT(AN45="")</formula>
    </cfRule>
  </conditionalFormatting>
  <conditionalFormatting sqref="AT10:AU12">
    <cfRule type="expression" dxfId="59" priority="1025">
      <formula>AND(AL9="eingetragener Zw",$V$4="Eine Vorlage zur Zielwertüberwachung")</formula>
    </cfRule>
    <cfRule type="expression" dxfId="58" priority="1026">
      <formula>AND(AL9="errechneter Mw",$V$4="Eine Vorlage zur Zielwertüberwachung")</formula>
    </cfRule>
  </conditionalFormatting>
  <conditionalFormatting sqref="AT11:AU11">
    <cfRule type="expression" dxfId="57" priority="1020">
      <formula>AL10="eingetragener Zw"</formula>
    </cfRule>
    <cfRule type="expression" dxfId="56" priority="1021">
      <formula>AL10="errechneter Mw"</formula>
    </cfRule>
    <cfRule type="expression" dxfId="55" priority="1022">
      <formula>AL10="eingetragener Zw"</formula>
    </cfRule>
    <cfRule type="expression" dxfId="54" priority="1023">
      <formula>AL10="errechneter Mw"</formula>
    </cfRule>
  </conditionalFormatting>
  <conditionalFormatting sqref="AT46:AU48">
    <cfRule type="expression" dxfId="53" priority="931">
      <formula>AND(AL45="eingetragener Zw",$V$4="Eine Vorlage zur Zielwertüberwachung")</formula>
    </cfRule>
    <cfRule type="expression" dxfId="52" priority="932">
      <formula>AND(AL45="errechneter Mw",$V$4="Eine Vorlage zur Zielwertüberwachung")</formula>
    </cfRule>
  </conditionalFormatting>
  <conditionalFormatting sqref="AT47:AU47">
    <cfRule type="expression" dxfId="51" priority="926">
      <formula>AL46="eingetragener Zw"</formula>
    </cfRule>
    <cfRule type="expression" dxfId="50" priority="927">
      <formula>AL46="errechneter Mw"</formula>
    </cfRule>
    <cfRule type="expression" dxfId="49" priority="928">
      <formula>AL46="eingetragener Zw"</formula>
    </cfRule>
    <cfRule type="expression" dxfId="48" priority="929">
      <formula>AL46="errechneter Mw"</formula>
    </cfRule>
  </conditionalFormatting>
  <conditionalFormatting sqref="AV7:AX7">
    <cfRule type="expression" dxfId="47" priority="1005">
      <formula>AND(AV7="----------",$V$4="Eine Vorlage zur Zielwertermittlung")</formula>
    </cfRule>
    <cfRule type="expression" dxfId="46" priority="1015">
      <formula>AND(NOT(AK5=""),NOT(AK5="Test"),AV7="")</formula>
    </cfRule>
    <cfRule type="expression" dxfId="45" priority="1017">
      <formula>AND(AL9="eingetragener Zw",$V$4="Eine Vorlage zur Zielwertüberwachung")</formula>
    </cfRule>
    <cfRule type="expression" dxfId="44" priority="1029">
      <formula>NOT(AV7="----------")</formula>
    </cfRule>
  </conditionalFormatting>
  <conditionalFormatting sqref="AV8:AX8">
    <cfRule type="expression" dxfId="43" priority="1003">
      <formula>NOT(AV8="")</formula>
    </cfRule>
  </conditionalFormatting>
  <conditionalFormatting sqref="AV43:AX43">
    <cfRule type="expression" dxfId="42" priority="912">
      <formula>AND(AV43="----------",$V$4="Eine Vorlage zur Zielwertermittlung")</formula>
    </cfRule>
    <cfRule type="expression" dxfId="41" priority="921">
      <formula>AND(NOT(AK41=""),NOT(AK41="Test"),AV43="")</formula>
    </cfRule>
    <cfRule type="expression" dxfId="40" priority="923">
      <formula>AND(AL45="eingetragener Zw",$V$4="Eine Vorlage zur Zielwertüberwachung")</formula>
    </cfRule>
    <cfRule type="expression" dxfId="39" priority="935">
      <formula>NOT(AV43="----------")</formula>
    </cfRule>
  </conditionalFormatting>
  <conditionalFormatting sqref="AV44:AX44">
    <cfRule type="expression" dxfId="38" priority="910">
      <formula>NOT(AV44="")</formula>
    </cfRule>
  </conditionalFormatting>
  <conditionalFormatting sqref="AX5:BA5">
    <cfRule type="expression" dxfId="37" priority="1024">
      <formula>AND(NOT(AK5="Test"),NOT(AK5=""),AX5="")</formula>
    </cfRule>
  </conditionalFormatting>
  <conditionalFormatting sqref="AX6:BA6">
    <cfRule type="expression" dxfId="36" priority="1014">
      <formula>AND(NOT(AK5=""),NOT(AK5="Test"),AX5="",AV11="")</formula>
    </cfRule>
  </conditionalFormatting>
  <conditionalFormatting sqref="AX41:BA41">
    <cfRule type="expression" dxfId="35" priority="930">
      <formula>AND(NOT(AK41="Test"),NOT(AK41=""),AX41="")</formula>
    </cfRule>
  </conditionalFormatting>
  <conditionalFormatting sqref="AX42:BA42">
    <cfRule type="expression" dxfId="34" priority="920">
      <formula>AND(NOT(AK41=""),NOT(AK41="Test"),AX41="",AV47="")</formula>
    </cfRule>
  </conditionalFormatting>
  <conditionalFormatting sqref="AY7:BA7">
    <cfRule type="expression" dxfId="33" priority="1019">
      <formula>AND(NOT(AK5=""),NOT(AK5="Test"),OR(AY7="Einheit",AY7=""))</formula>
    </cfRule>
  </conditionalFormatting>
  <conditionalFormatting sqref="AY8:BA8">
    <cfRule type="expression" dxfId="32" priority="1002">
      <formula>NOT(AY8="")</formula>
    </cfRule>
  </conditionalFormatting>
  <conditionalFormatting sqref="AY9:BA9">
    <cfRule type="expression" dxfId="31" priority="1000">
      <formula>NOT(AY9="")</formula>
    </cfRule>
    <cfRule type="expression" dxfId="30" priority="1030">
      <formula>AND(AL9="errechneter Mw",$V$4="Eine Vorlage zur Zielwertüberwachung",NOT(AY9=""))</formula>
    </cfRule>
  </conditionalFormatting>
  <conditionalFormatting sqref="AY43:BA43">
    <cfRule type="expression" dxfId="29" priority="925">
      <formula>AND(NOT(AK41=""),NOT(AK41="Test"),OR(AY43="Einheit",AY43=""))</formula>
    </cfRule>
  </conditionalFormatting>
  <conditionalFormatting sqref="AY44:BA44">
    <cfRule type="expression" dxfId="28" priority="909">
      <formula>NOT(AY44="")</formula>
    </cfRule>
  </conditionalFormatting>
  <conditionalFormatting sqref="AY45:BA45">
    <cfRule type="expression" dxfId="27" priority="907">
      <formula>NOT(AY45="")</formula>
    </cfRule>
    <cfRule type="expression" dxfId="26" priority="936">
      <formula>AND(AL45="errechneter Mw",$V$4="Eine Vorlage zur Zielwertüberwachung",NOT(AY45=""))</formula>
    </cfRule>
  </conditionalFormatting>
  <conditionalFormatting sqref="BC46 BC48:BC73">
    <cfRule type="expression" dxfId="25" priority="9">
      <formula>$V$4=""</formula>
    </cfRule>
  </conditionalFormatting>
  <conditionalFormatting sqref="A51:A62">
    <cfRule type="expression" dxfId="24" priority="8">
      <formula>$V$4=""</formula>
    </cfRule>
  </conditionalFormatting>
  <conditionalFormatting sqref="S51:S62">
    <cfRule type="expression" dxfId="23" priority="7">
      <formula>$V$4=""</formula>
    </cfRule>
  </conditionalFormatting>
  <conditionalFormatting sqref="A41:B42">
    <cfRule type="expression" dxfId="22" priority="6">
      <formula>AND(OR(NOT($C$1=""),NOT($C$3=""),NOT($T$3=""),NOT($AK$3="")),OR(A41="",A41="Test"))</formula>
    </cfRule>
  </conditionalFormatting>
  <conditionalFormatting sqref="A41:B42">
    <cfRule type="expression" dxfId="21" priority="5">
      <formula>$V$4=""</formula>
    </cfRule>
  </conditionalFormatting>
  <conditionalFormatting sqref="S41:T42">
    <cfRule type="expression" dxfId="20" priority="4">
      <formula>AND(OR(NOT($C$1=""),NOT($C$3=""),NOT($T$3=""),NOT($AK$3="")),OR(S41="",S41="Test"))</formula>
    </cfRule>
  </conditionalFormatting>
  <conditionalFormatting sqref="S41:T42">
    <cfRule type="expression" dxfId="19" priority="3">
      <formula>$V$4=""</formula>
    </cfRule>
  </conditionalFormatting>
  <conditionalFormatting sqref="A43:B44">
    <cfRule type="expression" dxfId="1" priority="2">
      <formula>$V$4=""</formula>
    </cfRule>
  </conditionalFormatting>
  <conditionalFormatting sqref="S43:T44">
    <cfRule type="expression" dxfId="0"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26.01.2026    &amp;CSeite &amp;P/&amp;N&amp;RPolymed.ch/Downloads/Labor/XXXXYYYY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79" t="str">
        <f>Dokumentationshilfe!C1</f>
        <v>AFIAS Boditech</v>
      </c>
      <c r="C2" s="180"/>
      <c r="D2" s="180"/>
      <c r="E2" s="180"/>
      <c r="F2" s="180"/>
      <c r="G2" s="181"/>
    </row>
    <row r="3" spans="2:7" x14ac:dyDescent="0.2">
      <c r="B3" s="182"/>
      <c r="C3" s="183"/>
      <c r="D3" s="183"/>
      <c r="E3" s="183"/>
      <c r="F3" s="183"/>
      <c r="G3" s="184"/>
    </row>
    <row r="4" spans="2:7" x14ac:dyDescent="0.2">
      <c r="B4" s="182"/>
      <c r="C4" s="183"/>
      <c r="D4" s="183"/>
      <c r="E4" s="183"/>
      <c r="F4" s="183"/>
      <c r="G4" s="184"/>
    </row>
    <row r="5" spans="2:7" ht="18.75" thickBot="1" x14ac:dyDescent="0.3">
      <c r="B5" s="185" t="str">
        <f>Dokumentationshilfe!C3</f>
        <v>MAU Control</v>
      </c>
      <c r="C5" s="186"/>
      <c r="D5" s="187" t="str">
        <f>CONCATENATE(Dokumentationshilfe!S3,Dokumentationshilfe!T3)</f>
        <v>Lot: MACOVY71</v>
      </c>
      <c r="E5" s="187"/>
      <c r="F5" s="188" t="str">
        <f>CONCATENATE(Dokumentationshilfe!AF3,TEXT(Dokumentationshilfe!AK3,"TT.MM.JJJJ"))</f>
        <v>Verfall: 30.10.2026</v>
      </c>
      <c r="G5" s="189"/>
    </row>
    <row r="6" spans="2:7" ht="13.5" thickBot="1" x14ac:dyDescent="0.25"/>
    <row r="7" spans="2:7" ht="17.25" thickBot="1" x14ac:dyDescent="0.3">
      <c r="B7" s="65" t="s">
        <v>51</v>
      </c>
      <c r="C7" s="66" t="s">
        <v>213</v>
      </c>
      <c r="D7" s="190" t="s">
        <v>214</v>
      </c>
      <c r="E7" s="190"/>
      <c r="F7" s="190"/>
      <c r="G7" s="65" t="s">
        <v>1</v>
      </c>
    </row>
    <row r="8" spans="2:7" ht="15.75" thickBot="1" x14ac:dyDescent="0.25">
      <c r="B8" s="67" t="str">
        <f>Dokumentationshilfe!A5</f>
        <v>MAU</v>
      </c>
      <c r="C8" s="68">
        <f>Dokumentationshilfe!J11</f>
        <v>11</v>
      </c>
      <c r="D8" s="178" t="str">
        <f>CONCATENATE(Dokumentationshilfe!D11," - ",Dokumentationshilfe!P11)</f>
        <v>8.4 - 13.6</v>
      </c>
      <c r="E8" s="178"/>
      <c r="F8" s="178"/>
      <c r="G8" s="67" t="str">
        <f>Dokumentationshilfe!O7</f>
        <v>mg/l</v>
      </c>
    </row>
    <row r="9" spans="2:7" ht="15.75" thickBot="1" x14ac:dyDescent="0.25">
      <c r="B9" s="67" t="str">
        <f>Dokumentationshilfe!S5</f>
        <v>MAU</v>
      </c>
      <c r="C9" s="68">
        <f>Dokumentationshilfe!AB11</f>
        <v>53.2</v>
      </c>
      <c r="D9" s="178" t="str">
        <f>CONCATENATE(Dokumentationshilfe!V11," - ",Dokumentationshilfe!AH11)</f>
        <v>40.5 - 65.9</v>
      </c>
      <c r="E9" s="178"/>
      <c r="F9" s="178"/>
      <c r="G9" s="67" t="str">
        <f>Dokumentationshilfe!AG7</f>
        <v>mg/l</v>
      </c>
    </row>
    <row r="10" spans="2:7" ht="15.75" thickBot="1" x14ac:dyDescent="0.25">
      <c r="B10" s="67" t="str">
        <f>Dokumentationshilfe!AK5</f>
        <v>Test</v>
      </c>
      <c r="C10" s="68" t="str">
        <f>Dokumentationshilfe!AT11</f>
        <v/>
      </c>
      <c r="D10" s="178" t="str">
        <f>CONCATENATE(Dokumentationshilfe!AN11," - ",Dokumentationshilfe!AZ11)</f>
        <v xml:space="preserve"> - </v>
      </c>
      <c r="E10" s="178"/>
      <c r="F10" s="178"/>
      <c r="G10" s="67" t="str">
        <f>Dokumentationshilfe!AY7</f>
        <v>Einheit</v>
      </c>
    </row>
    <row r="11" spans="2:7" ht="15.75" thickBot="1" x14ac:dyDescent="0.25">
      <c r="B11" s="67" t="str">
        <f>Dokumentationshilfe!A41</f>
        <v>MAU</v>
      </c>
      <c r="C11" s="68">
        <f>Dokumentationshilfe!J47</f>
        <v>13</v>
      </c>
      <c r="D11" s="178" t="str">
        <f>CONCATENATE(Dokumentationshilfe!D47," - ",Dokumentationshilfe!P47)</f>
        <v>9.9 - 16.1</v>
      </c>
      <c r="E11" s="178"/>
      <c r="F11" s="178"/>
      <c r="G11" s="67" t="str">
        <f>Dokumentationshilfe!O43</f>
        <v>mg/l</v>
      </c>
    </row>
    <row r="12" spans="2:7" ht="15.75" thickBot="1" x14ac:dyDescent="0.25">
      <c r="B12" s="67" t="str">
        <f>Dokumentationshilfe!S41</f>
        <v>MAU</v>
      </c>
      <c r="C12" s="68">
        <f>Dokumentationshilfe!AB47</f>
        <v>50</v>
      </c>
      <c r="D12" s="178" t="str">
        <f>CONCATENATE(Dokumentationshilfe!V47," - ",Dokumentationshilfe!AH47)</f>
        <v>38 - 62</v>
      </c>
      <c r="E12" s="178"/>
      <c r="F12" s="178"/>
      <c r="G12" s="67" t="str">
        <f>Dokumentationshilfe!AG43</f>
        <v>mg/l</v>
      </c>
    </row>
    <row r="13" spans="2:7" ht="15.75" thickBot="1" x14ac:dyDescent="0.25">
      <c r="B13" s="67" t="str">
        <f>Dokumentationshilfe!AK41</f>
        <v>Test</v>
      </c>
      <c r="C13" s="68" t="str">
        <f>Dokumentationshilfe!AT47</f>
        <v/>
      </c>
      <c r="D13" s="178" t="str">
        <f>CONCATENATE(Dokumentationshilfe!AN47," - ",Dokumentationshilfe!AZ47)</f>
        <v xml:space="preserve"> - </v>
      </c>
      <c r="E13" s="178"/>
      <c r="F13" s="178"/>
      <c r="G13" s="67" t="str">
        <f>Dokumentationshilfe!AY43</f>
        <v>Einheit</v>
      </c>
    </row>
    <row r="14" spans="2:7" ht="15" x14ac:dyDescent="0.2">
      <c r="B14" s="69"/>
      <c r="C14" s="70"/>
      <c r="D14" s="192"/>
      <c r="E14" s="192"/>
      <c r="F14" s="192"/>
      <c r="G14" s="69"/>
    </row>
    <row r="15" spans="2:7" ht="15" x14ac:dyDescent="0.2">
      <c r="B15" s="71"/>
      <c r="C15" s="72"/>
      <c r="D15" s="191"/>
      <c r="E15" s="191"/>
      <c r="F15" s="191"/>
      <c r="G15" s="71"/>
    </row>
    <row r="16" spans="2:7" ht="15" x14ac:dyDescent="0.2">
      <c r="B16" s="71"/>
      <c r="C16" s="72"/>
      <c r="D16" s="191"/>
      <c r="E16" s="191"/>
      <c r="F16" s="191"/>
      <c r="G16" s="71"/>
    </row>
  </sheetData>
  <sheetProtection algorithmName="SHA-512" hashValue="8d9JYuEJTBtGY/OcyP5v2HyCIWDIFrUhXNfQ65cY+3kJ7RwmqCRqOysRlnVwL/4K5/q/Xz5jUDy1eEnzf8eWZg==" saltValue="kKgINyHjDgQx08k1MBZ+c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198" t="s">
        <v>215</v>
      </c>
      <c r="C2" s="199"/>
      <c r="D2" s="199"/>
      <c r="E2" s="199"/>
      <c r="F2" s="199"/>
      <c r="G2" s="200"/>
      <c r="I2" s="198" t="s">
        <v>216</v>
      </c>
      <c r="J2" s="199"/>
      <c r="K2" s="199"/>
      <c r="L2" s="199"/>
      <c r="M2" s="200"/>
    </row>
    <row r="3" spans="2:13" ht="16.5" customHeight="1" thickBot="1" x14ac:dyDescent="0.25">
      <c r="B3" s="76"/>
      <c r="C3" s="77"/>
      <c r="D3" s="77"/>
      <c r="E3" s="77"/>
      <c r="F3" s="77"/>
      <c r="G3" s="78"/>
      <c r="I3" s="76"/>
      <c r="J3" s="77"/>
      <c r="K3" s="77"/>
      <c r="L3" s="77"/>
      <c r="M3" s="78"/>
    </row>
    <row r="4" spans="2:13" ht="16.5" customHeight="1" thickBot="1" x14ac:dyDescent="0.25">
      <c r="B4" s="79" t="s">
        <v>51</v>
      </c>
      <c r="C4" s="80" t="s">
        <v>217</v>
      </c>
      <c r="D4" s="80" t="s">
        <v>218</v>
      </c>
      <c r="E4" s="80" t="s">
        <v>219</v>
      </c>
      <c r="F4" s="80" t="s">
        <v>220</v>
      </c>
      <c r="G4" s="81" t="s">
        <v>221</v>
      </c>
      <c r="I4" s="206" t="s">
        <v>222</v>
      </c>
      <c r="J4" s="207"/>
      <c r="K4" s="207"/>
      <c r="L4" s="207"/>
      <c r="M4" s="208"/>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51</v>
      </c>
      <c r="J5" s="87" t="s">
        <v>223</v>
      </c>
      <c r="K5" s="88" t="s">
        <v>224</v>
      </c>
      <c r="L5" s="88" t="s">
        <v>225</v>
      </c>
      <c r="M5" s="89" t="s">
        <v>226</v>
      </c>
    </row>
    <row r="6" spans="2:13" ht="16.5" customHeight="1" x14ac:dyDescent="0.2">
      <c r="B6" s="90"/>
      <c r="G6" s="91"/>
      <c r="I6" s="92" t="str">
        <f>Dokumentationshilfe!A5</f>
        <v>MAU</v>
      </c>
      <c r="J6" s="93"/>
      <c r="K6" s="93"/>
      <c r="L6" s="94">
        <f>Dokumentationshilfe!J11</f>
        <v>11</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227</v>
      </c>
      <c r="C7" s="209" t="str">
        <f>IF(OR(F5="VK manuell eingeben",F5="Parameter eingeben"),"",IF(OR(F5=0,F5=""),"",IF(AND(E5="",F5&lt;&gt;"",F5&lt;&gt;0),_xlfn.CONCAT(Hilfstabelle!Q39,MAX(C5,D5)-F5,Hilfstabelle!Q40,MAX(C5,D5)+F5,Hilfstabelle!Q41),IF(E5&lt;F5,Hilfstabelle!Q43,IF(E5&gt;F5,Hilfstabelle!Q44,"")))))</f>
        <v/>
      </c>
      <c r="D7" s="209"/>
      <c r="E7" s="209"/>
      <c r="F7" s="209"/>
      <c r="G7" s="210"/>
      <c r="I7" s="92" t="str">
        <f>Dokumentationshilfe!S5</f>
        <v>MAU</v>
      </c>
      <c r="J7" s="93"/>
      <c r="K7" s="93"/>
      <c r="L7" s="94">
        <f>Dokumentationshilfe!AB11</f>
        <v>53.2</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1"/>
      <c r="D8" s="211"/>
      <c r="E8" s="211"/>
      <c r="F8" s="211"/>
      <c r="G8" s="212"/>
      <c r="I8" s="118" t="str">
        <f>Dokumentationshilfe!AK5</f>
        <v>Test</v>
      </c>
      <c r="J8" s="119"/>
      <c r="K8" s="119"/>
      <c r="L8" s="120" t="str">
        <f>Dokumentationshilfe!AT11</f>
        <v/>
      </c>
      <c r="M8" s="121" t="str">
        <f t="shared" si="0"/>
        <v>Analysesystem wählen</v>
      </c>
    </row>
    <row r="9" spans="2:13" ht="16.5" customHeight="1" thickBot="1" x14ac:dyDescent="0.25">
      <c r="B9" s="101"/>
      <c r="C9" s="213"/>
      <c r="D9" s="213"/>
      <c r="E9" s="213"/>
      <c r="F9" s="213"/>
      <c r="G9" s="214"/>
      <c r="I9" s="92" t="str">
        <f>Dokumentationshilfe!A41</f>
        <v>MAU</v>
      </c>
      <c r="J9" s="93"/>
      <c r="K9" s="93"/>
      <c r="L9" s="94">
        <f>Dokumentationshilfe!J47</f>
        <v>13</v>
      </c>
      <c r="M9" s="95" t="str">
        <f t="shared" si="0"/>
        <v>Analysesystem wählen</v>
      </c>
    </row>
    <row r="10" spans="2:13" ht="16.5" customHeight="1" thickTop="1" x14ac:dyDescent="0.2">
      <c r="I10" s="92" t="str">
        <f>Dokumentationshilfe!S41</f>
        <v>MAU</v>
      </c>
      <c r="J10" s="93"/>
      <c r="K10" s="93"/>
      <c r="L10" s="94">
        <f>Dokumentationshilfe!AB47</f>
        <v>50</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15" t="s">
        <v>228</v>
      </c>
      <c r="C12" s="216"/>
      <c r="D12" s="216"/>
      <c r="E12" s="216"/>
      <c r="F12" s="216"/>
      <c r="G12" s="217"/>
    </row>
    <row r="13" spans="2:13" ht="16.5" customHeight="1" thickBot="1" x14ac:dyDescent="0.25">
      <c r="B13" s="90"/>
      <c r="G13" s="91"/>
    </row>
    <row r="14" spans="2:13" ht="16.5" customHeight="1" x14ac:dyDescent="0.2">
      <c r="B14" s="102" t="s">
        <v>229</v>
      </c>
      <c r="C14" s="205" t="s">
        <v>230</v>
      </c>
      <c r="D14" s="205"/>
      <c r="E14" s="103" t="s">
        <v>231</v>
      </c>
      <c r="F14" s="104" t="s">
        <v>232</v>
      </c>
      <c r="G14" s="105"/>
    </row>
    <row r="15" spans="2:13" ht="16.5" customHeight="1" thickBot="1" x14ac:dyDescent="0.25">
      <c r="B15" s="106"/>
      <c r="C15" s="197"/>
      <c r="D15" s="197"/>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8" t="s">
        <v>233</v>
      </c>
      <c r="C18" s="199"/>
      <c r="D18" s="199"/>
      <c r="E18" s="199"/>
      <c r="F18" s="199"/>
      <c r="G18" s="200"/>
    </row>
    <row r="19" spans="2:7" ht="16.5" customHeight="1" thickBot="1" x14ac:dyDescent="0.25">
      <c r="B19" s="76"/>
      <c r="C19" s="77"/>
      <c r="D19" s="77"/>
      <c r="E19" s="77"/>
      <c r="F19" s="77"/>
      <c r="G19" s="78"/>
    </row>
    <row r="20" spans="2:7" ht="16.5" customHeight="1" x14ac:dyDescent="0.2">
      <c r="B20" s="201" t="s">
        <v>234</v>
      </c>
      <c r="C20" s="202"/>
      <c r="D20" s="203" t="str">
        <f>CONCATENATE("Mittelwert der Messwerte von ",C21," (MW):")</f>
        <v>Mittelwert der Messwerte von Auswahl (MW):</v>
      </c>
      <c r="E20" s="204"/>
      <c r="F20" s="204"/>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36</v>
      </c>
      <c r="D21" s="193" t="str">
        <f>CONCATENATE("Variationskoeffiezient der Messwerte von ",C21," (VK):")</f>
        <v>Variationskoeffiezient der Messwerte von Auswahl (VK):</v>
      </c>
      <c r="E21" s="194"/>
      <c r="F21" s="194"/>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193" t="str">
        <f>CONCATENATE("Standardabweichung der Messwerte von ",C21," (s):")</f>
        <v>Standardabweichung der Messwerte von Auswahl (s):</v>
      </c>
      <c r="E22" s="194"/>
      <c r="F22" s="194"/>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193" t="str">
        <f>CONCATENATE("Maximale absolute Spannweite der Messwerte von ",C21,":")</f>
        <v>Maximale absolute Spannweite der Messwerte von Auswahl:</v>
      </c>
      <c r="E23" s="194"/>
      <c r="F23" s="194"/>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193" t="str">
        <f>CONCATENATE("Maximale relative Spannweite der Messwerte von ",C21," in s:")</f>
        <v>Maximale relative Spannweite der Messwerte von Auswahl in s:</v>
      </c>
      <c r="E24" s="194"/>
      <c r="F24" s="194"/>
      <c r="G24" s="112" t="str">
        <f>IF(OR(C21="Auswahl",C21=""),"Parameter auswählen",IFERROR(_xlfn.TEXTJOIN( ,FALSE,ROUND(G23/G22,2)," s"),"0"))</f>
        <v>Parameter auswählen</v>
      </c>
    </row>
    <row r="25" spans="2:7" ht="16.5" customHeight="1" x14ac:dyDescent="0.2">
      <c r="B25" s="90"/>
      <c r="D25" s="193" t="str">
        <f>CONCATENATE("max. rel. Spannweite der Messwerte von ",C21," in s (s gemäss Qualab):")</f>
        <v>max. rel. Spannweite der Messwerte von Auswahl in s (s gemäss Qualab):</v>
      </c>
      <c r="E25" s="194"/>
      <c r="F25" s="194"/>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195" t="str">
        <f>CONCATENATE("Anzahl Messungen des Parameter ",C21,":")</f>
        <v>Anzahl Messungen des Parameter Auswahl:</v>
      </c>
      <c r="E26" s="196"/>
      <c r="F26" s="196"/>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18" t="s">
        <v>50</v>
      </c>
      <c r="C3" s="218"/>
      <c r="D3" s="218"/>
      <c r="E3" s="218"/>
    </row>
    <row r="4" spans="2:8" x14ac:dyDescent="0.2">
      <c r="G4" s="53"/>
      <c r="H4" s="8"/>
    </row>
    <row r="5" spans="2:8" x14ac:dyDescent="0.2">
      <c r="B5" s="22" t="s">
        <v>51</v>
      </c>
      <c r="C5" s="54" t="s">
        <v>52</v>
      </c>
      <c r="D5" s="54" t="s">
        <v>53</v>
      </c>
      <c r="E5" s="22" t="s">
        <v>54</v>
      </c>
      <c r="F5" t="s">
        <v>235</v>
      </c>
      <c r="G5" s="53" t="s">
        <v>236</v>
      </c>
    </row>
    <row r="6" spans="2:8" x14ac:dyDescent="0.2">
      <c r="B6" s="22" t="s">
        <v>55</v>
      </c>
      <c r="C6" s="57">
        <v>0.27</v>
      </c>
      <c r="D6" s="59">
        <v>0.27</v>
      </c>
      <c r="E6" s="55" t="s">
        <v>97</v>
      </c>
      <c r="F6" s="115"/>
    </row>
    <row r="7" spans="2:8" x14ac:dyDescent="0.2">
      <c r="B7" s="22" t="s">
        <v>56</v>
      </c>
      <c r="C7" s="57">
        <v>0.27</v>
      </c>
      <c r="D7" s="59">
        <v>0.27</v>
      </c>
      <c r="E7" s="55" t="s">
        <v>97</v>
      </c>
      <c r="F7" s="115"/>
    </row>
    <row r="8" spans="2:8" x14ac:dyDescent="0.2">
      <c r="B8" s="22" t="s">
        <v>57</v>
      </c>
      <c r="C8" s="57">
        <v>0.25</v>
      </c>
      <c r="D8" s="59" t="s">
        <v>203</v>
      </c>
      <c r="E8" s="22" t="s">
        <v>1</v>
      </c>
      <c r="F8" s="115"/>
    </row>
    <row r="9" spans="2:8" x14ac:dyDescent="0.2">
      <c r="B9" s="22" t="s">
        <v>58</v>
      </c>
      <c r="C9" s="57">
        <v>0.18</v>
      </c>
      <c r="D9" s="57">
        <v>0.2</v>
      </c>
      <c r="E9" s="22" t="s">
        <v>49</v>
      </c>
      <c r="F9" s="115">
        <v>0.05</v>
      </c>
    </row>
    <row r="10" spans="2:8" x14ac:dyDescent="0.2">
      <c r="B10" s="22" t="s">
        <v>59</v>
      </c>
      <c r="C10" s="57">
        <v>0.18</v>
      </c>
      <c r="D10" s="57">
        <v>0.2</v>
      </c>
      <c r="E10" s="22" t="s">
        <v>49</v>
      </c>
      <c r="F10" s="115">
        <v>0.05</v>
      </c>
    </row>
    <row r="11" spans="2:8" x14ac:dyDescent="0.2">
      <c r="B11" s="22" t="s">
        <v>60</v>
      </c>
      <c r="C11" s="57">
        <v>0.12</v>
      </c>
      <c r="D11" s="57">
        <v>0.15</v>
      </c>
      <c r="E11" s="22" t="s">
        <v>62</v>
      </c>
      <c r="F11" s="115">
        <v>0.05</v>
      </c>
    </row>
    <row r="12" spans="2:8" x14ac:dyDescent="0.2">
      <c r="B12" s="22" t="s">
        <v>61</v>
      </c>
      <c r="C12" s="57">
        <v>0.12</v>
      </c>
      <c r="D12" s="57">
        <v>0.15</v>
      </c>
      <c r="E12" s="22" t="s">
        <v>62</v>
      </c>
      <c r="F12" s="115">
        <v>0.05</v>
      </c>
    </row>
    <row r="13" spans="2:8" x14ac:dyDescent="0.2">
      <c r="B13" s="22" t="s">
        <v>63</v>
      </c>
      <c r="C13" s="57">
        <v>0.18</v>
      </c>
      <c r="D13" s="57">
        <v>0.2</v>
      </c>
      <c r="E13" s="22" t="s">
        <v>49</v>
      </c>
      <c r="F13" s="115">
        <v>0.05</v>
      </c>
    </row>
    <row r="14" spans="2:8" x14ac:dyDescent="0.2">
      <c r="B14" s="22" t="s">
        <v>64</v>
      </c>
      <c r="C14" s="57">
        <v>0.18</v>
      </c>
      <c r="D14" s="57">
        <v>0.2</v>
      </c>
      <c r="E14" s="22" t="s">
        <v>49</v>
      </c>
      <c r="F14" s="115">
        <v>0.05</v>
      </c>
    </row>
    <row r="15" spans="2:8" x14ac:dyDescent="0.2">
      <c r="B15" s="22" t="s">
        <v>65</v>
      </c>
      <c r="C15" s="57">
        <v>0.18</v>
      </c>
      <c r="D15" s="57">
        <v>0.2</v>
      </c>
      <c r="E15" s="22" t="s">
        <v>49</v>
      </c>
      <c r="F15" s="115">
        <v>0.06</v>
      </c>
    </row>
    <row r="16" spans="2:8" x14ac:dyDescent="0.2">
      <c r="B16" s="22" t="s">
        <v>261</v>
      </c>
      <c r="C16" s="57">
        <v>0.18</v>
      </c>
      <c r="D16" s="57">
        <v>0.2</v>
      </c>
      <c r="E16" s="22" t="s">
        <v>49</v>
      </c>
      <c r="F16" s="115">
        <v>0.06</v>
      </c>
    </row>
    <row r="17" spans="2:6" x14ac:dyDescent="0.2">
      <c r="B17" s="22" t="s">
        <v>66</v>
      </c>
      <c r="C17" s="57">
        <v>0.18</v>
      </c>
      <c r="D17" s="57">
        <v>0.2</v>
      </c>
      <c r="E17" s="22" t="s">
        <v>49</v>
      </c>
      <c r="F17" s="115">
        <v>0.05</v>
      </c>
    </row>
    <row r="18" spans="2:6" x14ac:dyDescent="0.2">
      <c r="B18" s="22" t="s">
        <v>67</v>
      </c>
      <c r="C18" s="57">
        <v>0.18</v>
      </c>
      <c r="D18" s="57">
        <v>0.2</v>
      </c>
      <c r="E18" s="22" t="s">
        <v>49</v>
      </c>
      <c r="F18" s="115">
        <v>0.05</v>
      </c>
    </row>
    <row r="19" spans="2:6" ht="17.25" customHeight="1" x14ac:dyDescent="0.2">
      <c r="B19" s="22" t="s">
        <v>68</v>
      </c>
      <c r="C19" s="57">
        <v>0.18</v>
      </c>
      <c r="D19" s="57">
        <v>0.2</v>
      </c>
      <c r="E19" s="22" t="s">
        <v>49</v>
      </c>
      <c r="F19" s="115">
        <v>0.05</v>
      </c>
    </row>
    <row r="20" spans="2:6" ht="17.25" customHeight="1" x14ac:dyDescent="0.2">
      <c r="B20" s="22" t="s">
        <v>69</v>
      </c>
      <c r="C20" s="57">
        <v>0.18</v>
      </c>
      <c r="D20" s="57">
        <v>0.2</v>
      </c>
      <c r="E20" s="22" t="s">
        <v>49</v>
      </c>
      <c r="F20" s="115">
        <v>0.05</v>
      </c>
    </row>
    <row r="21" spans="2:6" ht="17.25" customHeight="1" x14ac:dyDescent="0.2">
      <c r="C21" s="57"/>
      <c r="D21" s="57"/>
      <c r="F21" s="115"/>
    </row>
    <row r="22" spans="2:6" x14ac:dyDescent="0.2">
      <c r="B22" s="22" t="s">
        <v>70</v>
      </c>
      <c r="C22" s="57">
        <v>0.18</v>
      </c>
      <c r="D22" s="57">
        <v>0.2</v>
      </c>
      <c r="E22" s="55" t="s">
        <v>73</v>
      </c>
      <c r="F22" s="115">
        <v>0.05</v>
      </c>
    </row>
    <row r="23" spans="2:6" ht="16.5" customHeight="1" x14ac:dyDescent="0.2">
      <c r="B23" s="22" t="s">
        <v>71</v>
      </c>
      <c r="C23" s="57">
        <v>0.18</v>
      </c>
      <c r="D23" s="57">
        <v>0.2</v>
      </c>
      <c r="E23" s="55" t="s">
        <v>73</v>
      </c>
      <c r="F23" s="115">
        <v>0.05</v>
      </c>
    </row>
    <row r="24" spans="2:6" ht="12.6" customHeight="1" x14ac:dyDescent="0.2">
      <c r="B24" s="22" t="s">
        <v>72</v>
      </c>
      <c r="C24" s="57">
        <v>0.18</v>
      </c>
      <c r="D24" s="57">
        <v>0.2</v>
      </c>
      <c r="E24" s="55" t="s">
        <v>73</v>
      </c>
      <c r="F24" s="115">
        <v>0.05</v>
      </c>
    </row>
    <row r="25" spans="2:6" ht="16.5" customHeight="1" x14ac:dyDescent="0.2">
      <c r="B25" s="55" t="s">
        <v>74</v>
      </c>
      <c r="C25" s="57">
        <v>0.25</v>
      </c>
      <c r="D25" s="57">
        <v>0.15</v>
      </c>
      <c r="E25" s="55" t="s">
        <v>73</v>
      </c>
      <c r="F25" s="115">
        <v>0.05</v>
      </c>
    </row>
    <row r="26" spans="2:6" ht="16.5" customHeight="1" x14ac:dyDescent="0.2">
      <c r="B26" s="55" t="s">
        <v>75</v>
      </c>
      <c r="C26" s="57">
        <v>0.25</v>
      </c>
      <c r="D26" s="57">
        <v>0.15</v>
      </c>
      <c r="E26" s="55" t="s">
        <v>73</v>
      </c>
      <c r="F26" s="115">
        <v>0.05</v>
      </c>
    </row>
    <row r="27" spans="2:6" ht="12.6" customHeight="1" x14ac:dyDescent="0.2">
      <c r="B27" s="55" t="s">
        <v>76</v>
      </c>
      <c r="C27" s="57">
        <v>0.25</v>
      </c>
      <c r="D27" s="57">
        <v>0.15</v>
      </c>
      <c r="E27" s="55" t="s">
        <v>73</v>
      </c>
      <c r="F27" s="115">
        <v>0.05</v>
      </c>
    </row>
    <row r="28" spans="2:6" ht="12.6" customHeight="1" x14ac:dyDescent="0.2">
      <c r="B28" s="55" t="s">
        <v>77</v>
      </c>
      <c r="C28" s="57">
        <v>0.25</v>
      </c>
      <c r="D28" s="57">
        <v>0.15</v>
      </c>
      <c r="E28" s="55" t="s">
        <v>73</v>
      </c>
      <c r="F28" s="115">
        <v>0.05</v>
      </c>
    </row>
    <row r="29" spans="2:6" ht="12.6" customHeight="1" x14ac:dyDescent="0.2">
      <c r="B29" s="55" t="s">
        <v>78</v>
      </c>
      <c r="C29" s="57">
        <v>0.25</v>
      </c>
      <c r="D29" s="57">
        <v>0.15</v>
      </c>
      <c r="E29" s="55" t="s">
        <v>73</v>
      </c>
      <c r="F29" s="115">
        <v>0.05</v>
      </c>
    </row>
    <row r="30" spans="2:6" ht="12.6" customHeight="1" x14ac:dyDescent="0.2">
      <c r="B30" s="55" t="s">
        <v>79</v>
      </c>
      <c r="C30" s="57">
        <v>0.18</v>
      </c>
      <c r="D30" s="57">
        <v>0.2</v>
      </c>
      <c r="E30" s="55" t="s">
        <v>73</v>
      </c>
      <c r="F30" s="115">
        <v>0.05</v>
      </c>
    </row>
    <row r="31" spans="2:6" ht="12.6" customHeight="1" x14ac:dyDescent="0.2">
      <c r="B31" s="55" t="s">
        <v>80</v>
      </c>
      <c r="C31" s="57">
        <v>0.09</v>
      </c>
      <c r="D31" s="57">
        <v>0.15</v>
      </c>
      <c r="E31" s="55" t="s">
        <v>48</v>
      </c>
      <c r="F31" s="115">
        <v>0.05</v>
      </c>
    </row>
    <row r="32" spans="2:6" ht="12.6" customHeight="1" x14ac:dyDescent="0.2">
      <c r="B32" s="55" t="s">
        <v>237</v>
      </c>
      <c r="C32" s="57">
        <v>0.09</v>
      </c>
      <c r="D32" s="57">
        <v>0.15</v>
      </c>
      <c r="E32" s="55" t="s">
        <v>48</v>
      </c>
      <c r="F32" s="115">
        <v>0.05</v>
      </c>
    </row>
    <row r="33" spans="2:7" ht="12.6" customHeight="1" x14ac:dyDescent="0.2">
      <c r="B33" s="55" t="s">
        <v>81</v>
      </c>
      <c r="C33" s="57">
        <v>0.09</v>
      </c>
      <c r="D33" s="57">
        <v>0.15</v>
      </c>
      <c r="E33" s="55" t="s">
        <v>48</v>
      </c>
      <c r="F33" s="115">
        <v>0.05</v>
      </c>
    </row>
    <row r="34" spans="2:7" ht="12.6" customHeight="1" x14ac:dyDescent="0.2">
      <c r="B34" s="55" t="s">
        <v>82</v>
      </c>
      <c r="C34" s="57">
        <v>0.09</v>
      </c>
      <c r="D34" s="57">
        <v>0.15</v>
      </c>
      <c r="E34" s="55" t="s">
        <v>48</v>
      </c>
      <c r="F34" s="115">
        <v>0.05</v>
      </c>
    </row>
    <row r="35" spans="2:7" ht="12.6" customHeight="1" x14ac:dyDescent="0.2">
      <c r="B35" s="22" t="s">
        <v>47</v>
      </c>
      <c r="C35" s="57">
        <v>0.06</v>
      </c>
      <c r="D35" s="57">
        <v>0.06</v>
      </c>
      <c r="E35" s="22" t="s">
        <v>48</v>
      </c>
      <c r="F35" s="115">
        <v>0.05</v>
      </c>
    </row>
    <row r="36" spans="2:7" ht="12.6" customHeight="1" x14ac:dyDescent="0.2">
      <c r="B36" s="22" t="s">
        <v>83</v>
      </c>
      <c r="C36" s="57">
        <v>0.06</v>
      </c>
      <c r="D36" s="57">
        <v>0.06</v>
      </c>
      <c r="E36" s="22" t="s">
        <v>48</v>
      </c>
      <c r="F36" s="115">
        <v>0.05</v>
      </c>
    </row>
    <row r="37" spans="2:7" ht="12.6" customHeight="1" x14ac:dyDescent="0.2">
      <c r="B37" s="22" t="s">
        <v>84</v>
      </c>
      <c r="C37" s="57">
        <v>0.06</v>
      </c>
      <c r="D37" s="57">
        <v>0.06</v>
      </c>
      <c r="E37" s="22" t="s">
        <v>48</v>
      </c>
      <c r="F37" s="115">
        <v>0.05</v>
      </c>
    </row>
    <row r="38" spans="2:7" ht="12.6" customHeight="1" x14ac:dyDescent="0.2">
      <c r="B38" s="22" t="s">
        <v>85</v>
      </c>
      <c r="C38" s="57">
        <v>0.1</v>
      </c>
      <c r="D38" s="57">
        <v>0.15</v>
      </c>
      <c r="E38" s="22" t="s">
        <v>48</v>
      </c>
      <c r="F38" s="115">
        <v>0.05</v>
      </c>
    </row>
    <row r="39" spans="2:7" ht="12.6" customHeight="1" x14ac:dyDescent="0.2">
      <c r="B39" s="22" t="s">
        <v>86</v>
      </c>
      <c r="C39" s="57">
        <v>0.1</v>
      </c>
      <c r="D39" s="57">
        <v>0.15</v>
      </c>
      <c r="E39" s="22" t="s">
        <v>48</v>
      </c>
      <c r="F39" s="115">
        <v>0.05</v>
      </c>
    </row>
    <row r="40" spans="2:7" ht="12.6" customHeight="1" x14ac:dyDescent="0.2">
      <c r="B40" s="55" t="s">
        <v>204</v>
      </c>
      <c r="C40" s="57">
        <v>0.1</v>
      </c>
      <c r="D40" s="57">
        <v>0.15</v>
      </c>
      <c r="E40" s="22" t="s">
        <v>48</v>
      </c>
      <c r="F40" s="115">
        <v>0.05</v>
      </c>
    </row>
    <row r="41" spans="2:7" ht="12.6" customHeight="1" x14ac:dyDescent="0.2">
      <c r="B41" s="22" t="s">
        <v>87</v>
      </c>
      <c r="C41" s="57">
        <v>0.1</v>
      </c>
      <c r="D41" s="57">
        <v>0.15</v>
      </c>
      <c r="E41" s="22" t="s">
        <v>48</v>
      </c>
      <c r="F41" s="115">
        <v>0.05</v>
      </c>
    </row>
    <row r="42" spans="2:7" ht="12.6" customHeight="1" x14ac:dyDescent="0.2">
      <c r="B42" s="22" t="s">
        <v>88</v>
      </c>
      <c r="C42" s="57">
        <v>0.1</v>
      </c>
      <c r="D42" s="57">
        <v>0.15</v>
      </c>
      <c r="E42" s="22" t="s">
        <v>48</v>
      </c>
      <c r="F42" s="115">
        <v>0.05</v>
      </c>
    </row>
    <row r="43" spans="2:7" ht="12.6" customHeight="1" x14ac:dyDescent="0.2">
      <c r="B43" s="22" t="s">
        <v>89</v>
      </c>
      <c r="C43" s="57">
        <v>0.1</v>
      </c>
      <c r="D43" s="57">
        <v>0.15</v>
      </c>
      <c r="E43" s="22" t="s">
        <v>48</v>
      </c>
      <c r="F43" s="115">
        <v>0.05</v>
      </c>
    </row>
    <row r="44" spans="2:7" ht="12.6" customHeight="1" x14ac:dyDescent="0.2">
      <c r="B44" s="22" t="s">
        <v>90</v>
      </c>
      <c r="C44" s="57">
        <v>0.21</v>
      </c>
      <c r="D44" s="59">
        <v>0.21</v>
      </c>
      <c r="E44" s="22" t="s">
        <v>46</v>
      </c>
      <c r="F44" s="115">
        <v>0.09</v>
      </c>
      <c r="G44" s="116" t="s">
        <v>238</v>
      </c>
    </row>
    <row r="45" spans="2:7" ht="12.6" customHeight="1" x14ac:dyDescent="0.2">
      <c r="B45" s="22" t="s">
        <v>91</v>
      </c>
      <c r="C45" s="57">
        <v>0.18</v>
      </c>
      <c r="D45" s="57">
        <v>0.18</v>
      </c>
      <c r="E45" s="22" t="s">
        <v>49</v>
      </c>
      <c r="F45" s="115"/>
    </row>
    <row r="46" spans="2:7" ht="12.6" customHeight="1" x14ac:dyDescent="0.2">
      <c r="B46" s="22" t="s">
        <v>92</v>
      </c>
      <c r="C46" s="57">
        <v>0.18</v>
      </c>
      <c r="D46" s="57">
        <v>0.18</v>
      </c>
      <c r="E46" s="22" t="s">
        <v>49</v>
      </c>
      <c r="F46" s="115"/>
    </row>
    <row r="47" spans="2:7" ht="12.6" customHeight="1" x14ac:dyDescent="0.2">
      <c r="B47" s="22" t="s">
        <v>93</v>
      </c>
      <c r="C47" s="57">
        <v>0.18</v>
      </c>
      <c r="D47" s="57">
        <v>0.2</v>
      </c>
      <c r="E47" s="22" t="s">
        <v>49</v>
      </c>
      <c r="F47" s="115">
        <v>0.05</v>
      </c>
    </row>
    <row r="48" spans="2:7" ht="12.6" customHeight="1" x14ac:dyDescent="0.2">
      <c r="B48" s="22" t="s">
        <v>94</v>
      </c>
      <c r="C48" s="57">
        <v>0.25</v>
      </c>
      <c r="D48" s="59">
        <v>0.2</v>
      </c>
      <c r="E48" s="22" t="s">
        <v>1</v>
      </c>
      <c r="F48" s="115">
        <v>0.06</v>
      </c>
    </row>
    <row r="49" spans="2:6" ht="12.6" customHeight="1" x14ac:dyDescent="0.2">
      <c r="B49" s="22" t="s">
        <v>95</v>
      </c>
      <c r="C49" s="57">
        <v>0.21</v>
      </c>
      <c r="D49" s="57">
        <v>0.21</v>
      </c>
      <c r="E49" s="22" t="s">
        <v>97</v>
      </c>
      <c r="F49" s="115">
        <v>0.02</v>
      </c>
    </row>
    <row r="50" spans="2:6" x14ac:dyDescent="0.2">
      <c r="B50" s="22" t="s">
        <v>96</v>
      </c>
      <c r="C50" s="57">
        <v>0.21</v>
      </c>
      <c r="D50" s="57">
        <v>0.21</v>
      </c>
      <c r="E50" s="22" t="s">
        <v>97</v>
      </c>
      <c r="F50" s="115">
        <v>0.02</v>
      </c>
    </row>
    <row r="51" spans="2:6" x14ac:dyDescent="0.2">
      <c r="B51" s="22" t="s">
        <v>98</v>
      </c>
      <c r="C51" s="57">
        <v>0.24</v>
      </c>
      <c r="D51" s="57">
        <v>0.24</v>
      </c>
      <c r="E51" s="22" t="s">
        <v>97</v>
      </c>
      <c r="F51" s="115"/>
    </row>
    <row r="52" spans="2:6" x14ac:dyDescent="0.2">
      <c r="B52" s="22" t="s">
        <v>99</v>
      </c>
      <c r="C52" s="57">
        <v>0.24</v>
      </c>
      <c r="D52" s="57">
        <v>0.24</v>
      </c>
      <c r="E52" s="22" t="s">
        <v>97</v>
      </c>
      <c r="F52" s="115"/>
    </row>
    <row r="53" spans="2:6" x14ac:dyDescent="0.2">
      <c r="B53" s="22" t="s">
        <v>100</v>
      </c>
      <c r="C53" s="57">
        <v>0.24</v>
      </c>
      <c r="D53" s="57">
        <v>0.24</v>
      </c>
      <c r="E53" s="22" t="s">
        <v>97</v>
      </c>
      <c r="F53" s="115"/>
    </row>
    <row r="54" spans="2:6" ht="14.25" x14ac:dyDescent="0.2">
      <c r="B54" s="22" t="s">
        <v>101</v>
      </c>
      <c r="C54" s="57">
        <v>0.25</v>
      </c>
      <c r="D54" s="56">
        <v>5.3999999999999999E-2</v>
      </c>
      <c r="E54" s="55" t="s">
        <v>106</v>
      </c>
      <c r="F54" s="115"/>
    </row>
    <row r="55" spans="2:6" ht="14.25" x14ac:dyDescent="0.2">
      <c r="B55" s="22" t="s">
        <v>102</v>
      </c>
      <c r="C55" s="57">
        <v>0.25</v>
      </c>
      <c r="D55" s="56">
        <v>5.3999999999999999E-2</v>
      </c>
      <c r="E55" s="55" t="s">
        <v>106</v>
      </c>
      <c r="F55" s="115"/>
    </row>
    <row r="56" spans="2:6" ht="14.25" x14ac:dyDescent="0.2">
      <c r="B56" s="22" t="s">
        <v>103</v>
      </c>
      <c r="C56" s="57">
        <v>0.25</v>
      </c>
      <c r="D56" s="56">
        <v>5.3999999999999999E-2</v>
      </c>
      <c r="E56" s="55" t="s">
        <v>106</v>
      </c>
      <c r="F56" s="115"/>
    </row>
    <row r="57" spans="2:6" ht="14.25" x14ac:dyDescent="0.2">
      <c r="B57" s="22" t="s">
        <v>104</v>
      </c>
      <c r="C57" s="57">
        <v>0.25</v>
      </c>
      <c r="D57" s="56">
        <v>5.3999999999999999E-2</v>
      </c>
      <c r="E57" s="55" t="s">
        <v>106</v>
      </c>
      <c r="F57" s="115"/>
    </row>
    <row r="58" spans="2:6" ht="14.25" x14ac:dyDescent="0.2">
      <c r="B58" s="22" t="s">
        <v>105</v>
      </c>
      <c r="C58" s="54">
        <v>0.25</v>
      </c>
      <c r="D58" s="56">
        <v>5.3999999999999999E-2</v>
      </c>
      <c r="E58" s="55" t="s">
        <v>106</v>
      </c>
      <c r="F58" s="115"/>
    </row>
    <row r="59" spans="2:6" x14ac:dyDescent="0.2">
      <c r="B59" s="55" t="s">
        <v>107</v>
      </c>
      <c r="C59" s="54">
        <v>0.18</v>
      </c>
      <c r="D59" s="54">
        <v>0.2</v>
      </c>
      <c r="E59" s="55" t="s">
        <v>49</v>
      </c>
      <c r="F59" s="115">
        <v>0.05</v>
      </c>
    </row>
    <row r="60" spans="2:6" x14ac:dyDescent="0.2">
      <c r="B60" s="55" t="s">
        <v>108</v>
      </c>
      <c r="C60" s="54">
        <v>0.09</v>
      </c>
      <c r="D60" s="54">
        <v>0.15</v>
      </c>
      <c r="E60" s="55" t="s">
        <v>48</v>
      </c>
      <c r="F60" s="115">
        <v>0.05</v>
      </c>
    </row>
    <row r="61" spans="2:6" x14ac:dyDescent="0.2">
      <c r="B61" s="55" t="s">
        <v>109</v>
      </c>
      <c r="C61" s="54">
        <v>0.09</v>
      </c>
      <c r="D61" s="54">
        <v>0.15</v>
      </c>
      <c r="E61" s="55" t="s">
        <v>48</v>
      </c>
      <c r="F61" s="115">
        <v>0.05</v>
      </c>
    </row>
    <row r="62" spans="2:6" x14ac:dyDescent="0.2">
      <c r="B62" s="55" t="s">
        <v>110</v>
      </c>
      <c r="C62" s="54">
        <v>0.09</v>
      </c>
      <c r="D62" s="54">
        <v>0.15</v>
      </c>
      <c r="E62" s="55" t="s">
        <v>48</v>
      </c>
      <c r="F62" s="115">
        <v>0.05</v>
      </c>
    </row>
    <row r="63" spans="2:6" x14ac:dyDescent="0.2">
      <c r="B63" s="55" t="s">
        <v>111</v>
      </c>
      <c r="C63" s="54">
        <v>0.09</v>
      </c>
      <c r="D63" s="54">
        <v>0.15</v>
      </c>
      <c r="E63" s="55" t="s">
        <v>48</v>
      </c>
      <c r="F63" s="115">
        <v>0.05</v>
      </c>
    </row>
    <row r="64" spans="2:6" x14ac:dyDescent="0.2">
      <c r="B64" s="55" t="s">
        <v>112</v>
      </c>
      <c r="C64" s="54">
        <v>0.09</v>
      </c>
      <c r="D64" s="54">
        <v>0.09</v>
      </c>
      <c r="E64" s="22" t="s">
        <v>115</v>
      </c>
      <c r="F64" s="115">
        <v>3.1E-2</v>
      </c>
    </row>
    <row r="65" spans="2:6" x14ac:dyDescent="0.2">
      <c r="B65" s="55" t="s">
        <v>113</v>
      </c>
      <c r="C65" s="54">
        <v>0.09</v>
      </c>
      <c r="D65" s="54">
        <v>0.09</v>
      </c>
      <c r="E65" s="22" t="s">
        <v>115</v>
      </c>
      <c r="F65" s="115">
        <v>3.1E-2</v>
      </c>
    </row>
    <row r="66" spans="2:6" x14ac:dyDescent="0.2">
      <c r="B66" s="22" t="s">
        <v>114</v>
      </c>
      <c r="C66" s="54">
        <v>0.09</v>
      </c>
      <c r="D66" s="54">
        <v>0.09</v>
      </c>
      <c r="E66" s="22" t="s">
        <v>115</v>
      </c>
      <c r="F66" s="115">
        <v>3.1E-2</v>
      </c>
    </row>
    <row r="67" spans="2:6" x14ac:dyDescent="0.2">
      <c r="B67" s="22" t="s">
        <v>116</v>
      </c>
      <c r="C67" s="54">
        <v>0.09</v>
      </c>
      <c r="D67" s="73">
        <v>4.9000000000000002E-2</v>
      </c>
      <c r="E67" s="22" t="s">
        <v>115</v>
      </c>
      <c r="F67" s="115"/>
    </row>
    <row r="68" spans="2:6" x14ac:dyDescent="0.2">
      <c r="B68" s="22" t="s">
        <v>117</v>
      </c>
      <c r="C68" s="54">
        <v>0.09</v>
      </c>
      <c r="D68" s="73">
        <v>4.9000000000000002E-2</v>
      </c>
      <c r="E68" s="22" t="s">
        <v>115</v>
      </c>
      <c r="F68" s="115"/>
    </row>
    <row r="69" spans="2:6" x14ac:dyDescent="0.2">
      <c r="B69" s="22" t="s">
        <v>118</v>
      </c>
      <c r="C69" s="54">
        <v>0.09</v>
      </c>
      <c r="D69" s="73">
        <v>4.9000000000000002E-2</v>
      </c>
      <c r="E69" s="22" t="s">
        <v>115</v>
      </c>
      <c r="F69" s="115"/>
    </row>
    <row r="70" spans="2:6" x14ac:dyDescent="0.2">
      <c r="B70" s="22" t="s">
        <v>119</v>
      </c>
      <c r="C70" s="54">
        <v>0.09</v>
      </c>
      <c r="D70" s="73">
        <v>4.2999999999999997E-2</v>
      </c>
      <c r="E70" s="22" t="s">
        <v>123</v>
      </c>
      <c r="F70" s="115"/>
    </row>
    <row r="71" spans="2:6" x14ac:dyDescent="0.2">
      <c r="B71" s="22" t="s">
        <v>120</v>
      </c>
      <c r="C71" s="54">
        <v>0.09</v>
      </c>
      <c r="D71" s="73">
        <v>4.2999999999999997E-2</v>
      </c>
      <c r="E71" s="22" t="s">
        <v>123</v>
      </c>
      <c r="F71" s="115"/>
    </row>
    <row r="72" spans="2:6" x14ac:dyDescent="0.2">
      <c r="B72" s="22" t="s">
        <v>121</v>
      </c>
      <c r="C72" s="54">
        <v>0.09</v>
      </c>
      <c r="D72" s="73">
        <v>4.2999999999999997E-2</v>
      </c>
      <c r="E72" s="22" t="s">
        <v>123</v>
      </c>
      <c r="F72" s="115"/>
    </row>
    <row r="73" spans="2:6" x14ac:dyDescent="0.2">
      <c r="B73" s="22" t="s">
        <v>122</v>
      </c>
      <c r="C73" s="54">
        <v>0.09</v>
      </c>
      <c r="D73" s="73">
        <v>4.2999999999999997E-2</v>
      </c>
      <c r="E73" s="22" t="s">
        <v>123</v>
      </c>
      <c r="F73" s="115"/>
    </row>
    <row r="74" spans="2:6" x14ac:dyDescent="0.2">
      <c r="B74" s="22" t="s">
        <v>124</v>
      </c>
      <c r="C74" s="54">
        <v>0.15</v>
      </c>
      <c r="D74" s="54">
        <v>0.15</v>
      </c>
      <c r="E74" s="22" t="s">
        <v>48</v>
      </c>
      <c r="F74" s="115">
        <v>0.06</v>
      </c>
    </row>
    <row r="75" spans="2:6" x14ac:dyDescent="0.2">
      <c r="B75" s="22" t="s">
        <v>125</v>
      </c>
      <c r="C75" s="54">
        <v>0.15</v>
      </c>
      <c r="D75" s="54">
        <v>0.15</v>
      </c>
      <c r="E75" s="22" t="s">
        <v>48</v>
      </c>
      <c r="F75" s="115">
        <v>0.06</v>
      </c>
    </row>
    <row r="76" spans="2:6" x14ac:dyDescent="0.2">
      <c r="B76" s="22" t="s">
        <v>126</v>
      </c>
      <c r="C76" s="54">
        <v>0.21</v>
      </c>
      <c r="D76" s="54">
        <v>0.2</v>
      </c>
      <c r="E76" s="22" t="s">
        <v>48</v>
      </c>
      <c r="F76" s="115">
        <v>0.1</v>
      </c>
    </row>
    <row r="77" spans="2:6" x14ac:dyDescent="0.2">
      <c r="B77" s="22" t="s">
        <v>127</v>
      </c>
      <c r="C77" s="54">
        <v>0.21</v>
      </c>
      <c r="D77" s="54">
        <v>0.2</v>
      </c>
      <c r="E77" s="22" t="s">
        <v>48</v>
      </c>
      <c r="F77" s="115">
        <v>0.1</v>
      </c>
    </row>
    <row r="78" spans="2:6" x14ac:dyDescent="0.2">
      <c r="B78" s="22" t="s">
        <v>128</v>
      </c>
      <c r="C78" s="54">
        <v>0.21</v>
      </c>
      <c r="D78" s="54">
        <v>0.2</v>
      </c>
      <c r="E78" s="22" t="s">
        <v>48</v>
      </c>
      <c r="F78" s="115">
        <v>0.1</v>
      </c>
    </row>
    <row r="79" spans="2:6" x14ac:dyDescent="0.2">
      <c r="B79" s="22" t="s">
        <v>129</v>
      </c>
      <c r="C79" s="54">
        <v>0.25</v>
      </c>
      <c r="D79" s="54">
        <v>0.25</v>
      </c>
      <c r="E79" s="55" t="s">
        <v>133</v>
      </c>
      <c r="F79" s="115"/>
    </row>
    <row r="80" spans="2:6" x14ac:dyDescent="0.2">
      <c r="B80" s="22" t="s">
        <v>130</v>
      </c>
      <c r="C80" s="54">
        <v>0.25</v>
      </c>
      <c r="D80" s="54">
        <v>0.25</v>
      </c>
      <c r="E80" s="55" t="s">
        <v>133</v>
      </c>
      <c r="F80" s="115"/>
    </row>
    <row r="81" spans="2:6" x14ac:dyDescent="0.2">
      <c r="B81" s="55" t="s">
        <v>131</v>
      </c>
      <c r="C81" s="54">
        <v>0.25</v>
      </c>
      <c r="D81" s="54">
        <v>0.25</v>
      </c>
      <c r="E81" s="55" t="s">
        <v>133</v>
      </c>
      <c r="F81" s="115"/>
    </row>
    <row r="82" spans="2:6" x14ac:dyDescent="0.2">
      <c r="B82" s="55" t="s">
        <v>132</v>
      </c>
      <c r="C82" s="54">
        <v>0.25</v>
      </c>
      <c r="D82" s="54">
        <v>0.25</v>
      </c>
      <c r="E82" s="55" t="s">
        <v>133</v>
      </c>
      <c r="F82" s="115"/>
    </row>
    <row r="83" spans="2:6" x14ac:dyDescent="0.2">
      <c r="B83" s="22" t="s">
        <v>134</v>
      </c>
      <c r="C83" s="54">
        <v>0.06</v>
      </c>
      <c r="D83" s="54">
        <v>0.06</v>
      </c>
      <c r="E83" s="22" t="s">
        <v>48</v>
      </c>
      <c r="F83" s="115">
        <v>0.05</v>
      </c>
    </row>
    <row r="84" spans="2:6" x14ac:dyDescent="0.2">
      <c r="B84" s="22" t="s">
        <v>135</v>
      </c>
      <c r="C84" s="54">
        <v>0.06</v>
      </c>
      <c r="D84" s="54">
        <v>0.06</v>
      </c>
      <c r="E84" s="22" t="s">
        <v>48</v>
      </c>
      <c r="F84" s="115">
        <v>0.05</v>
      </c>
    </row>
    <row r="85" spans="2:6" x14ac:dyDescent="0.2">
      <c r="B85" s="22" t="s">
        <v>136</v>
      </c>
      <c r="C85" s="54">
        <v>0.18</v>
      </c>
      <c r="D85" s="54">
        <v>0.15</v>
      </c>
      <c r="E85" s="55" t="s">
        <v>73</v>
      </c>
      <c r="F85" s="115">
        <v>0.05</v>
      </c>
    </row>
    <row r="86" spans="2:6" x14ac:dyDescent="0.2">
      <c r="B86" s="22" t="s">
        <v>137</v>
      </c>
      <c r="C86" s="54">
        <v>0.18</v>
      </c>
      <c r="D86" s="54">
        <v>0.15</v>
      </c>
      <c r="E86" s="55" t="s">
        <v>73</v>
      </c>
      <c r="F86" s="115">
        <v>0.05</v>
      </c>
    </row>
    <row r="87" spans="2:6" x14ac:dyDescent="0.2">
      <c r="B87" s="22" t="s">
        <v>138</v>
      </c>
      <c r="C87" s="54">
        <v>0.18</v>
      </c>
      <c r="D87" s="54">
        <v>0.15</v>
      </c>
      <c r="E87" s="55" t="s">
        <v>73</v>
      </c>
      <c r="F87" s="115">
        <v>0.05</v>
      </c>
    </row>
    <row r="88" spans="2:6" x14ac:dyDescent="0.2">
      <c r="B88" s="22" t="s">
        <v>139</v>
      </c>
      <c r="C88" s="54">
        <v>0.18</v>
      </c>
      <c r="D88" s="54">
        <v>0.15</v>
      </c>
      <c r="E88" s="55" t="s">
        <v>73</v>
      </c>
      <c r="F88" s="115">
        <v>0.05</v>
      </c>
    </row>
    <row r="89" spans="2:6" x14ac:dyDescent="0.2">
      <c r="B89" s="22" t="s">
        <v>140</v>
      </c>
      <c r="C89" s="54">
        <v>0.18</v>
      </c>
      <c r="D89" s="54">
        <v>0.2</v>
      </c>
      <c r="E89" s="22" t="s">
        <v>49</v>
      </c>
      <c r="F89" s="115">
        <v>0.05</v>
      </c>
    </row>
    <row r="90" spans="2:6" x14ac:dyDescent="0.2">
      <c r="B90" s="22" t="s">
        <v>141</v>
      </c>
      <c r="C90" s="54">
        <v>0.18</v>
      </c>
      <c r="D90" s="54">
        <v>0.2</v>
      </c>
      <c r="E90" s="22" t="s">
        <v>49</v>
      </c>
      <c r="F90" s="115">
        <v>0.05</v>
      </c>
    </row>
    <row r="91" spans="2:6" x14ac:dyDescent="0.2">
      <c r="B91" s="22" t="s">
        <v>142</v>
      </c>
      <c r="C91" s="54">
        <v>0.25</v>
      </c>
      <c r="D91" s="58" t="s">
        <v>203</v>
      </c>
      <c r="E91" s="22" t="s">
        <v>1</v>
      </c>
      <c r="F91" s="115"/>
    </row>
    <row r="92" spans="2:6" x14ac:dyDescent="0.2">
      <c r="B92" s="22" t="s">
        <v>143</v>
      </c>
      <c r="C92" s="54">
        <v>0.25</v>
      </c>
      <c r="D92" s="58" t="s">
        <v>203</v>
      </c>
      <c r="E92" s="22" t="s">
        <v>1</v>
      </c>
      <c r="F92" s="115"/>
    </row>
    <row r="93" spans="2:6" x14ac:dyDescent="0.2">
      <c r="B93" s="22" t="s">
        <v>144</v>
      </c>
      <c r="C93" s="54">
        <v>0.25</v>
      </c>
      <c r="D93" s="58" t="s">
        <v>203</v>
      </c>
      <c r="E93" s="22" t="s">
        <v>1</v>
      </c>
      <c r="F93" s="115"/>
    </row>
    <row r="94" spans="2:6" ht="14.25" x14ac:dyDescent="0.2">
      <c r="B94" s="22" t="s">
        <v>145</v>
      </c>
      <c r="C94" s="54">
        <v>0.25</v>
      </c>
      <c r="D94" s="74">
        <v>0.121</v>
      </c>
      <c r="E94" s="55" t="s">
        <v>148</v>
      </c>
      <c r="F94" s="115"/>
    </row>
    <row r="95" spans="2:6" ht="14.25" x14ac:dyDescent="0.2">
      <c r="B95" s="22" t="s">
        <v>146</v>
      </c>
      <c r="C95" s="54">
        <v>0.25</v>
      </c>
      <c r="D95" s="74">
        <v>0.121</v>
      </c>
      <c r="E95" s="55" t="s">
        <v>148</v>
      </c>
      <c r="F95" s="115"/>
    </row>
    <row r="96" spans="2:6" ht="14.25" x14ac:dyDescent="0.2">
      <c r="B96" s="22" t="s">
        <v>147</v>
      </c>
      <c r="C96" s="54">
        <v>0.25</v>
      </c>
      <c r="D96" s="74">
        <v>0.121</v>
      </c>
      <c r="E96" s="55" t="s">
        <v>148</v>
      </c>
      <c r="F96" s="115"/>
    </row>
    <row r="97" spans="2:6" x14ac:dyDescent="0.2">
      <c r="B97" s="55" t="s">
        <v>149</v>
      </c>
      <c r="C97" s="54">
        <v>0.18</v>
      </c>
      <c r="D97" s="54">
        <v>0.18</v>
      </c>
      <c r="E97" s="55" t="s">
        <v>49</v>
      </c>
      <c r="F97" s="115"/>
    </row>
    <row r="98" spans="2:6" x14ac:dyDescent="0.2">
      <c r="B98" s="55" t="s">
        <v>150</v>
      </c>
      <c r="C98" s="54">
        <v>0.18</v>
      </c>
      <c r="D98" s="54">
        <v>0.18</v>
      </c>
      <c r="E98" s="55" t="s">
        <v>49</v>
      </c>
      <c r="F98" s="115"/>
    </row>
    <row r="99" spans="2:6" x14ac:dyDescent="0.2">
      <c r="B99" s="55" t="s">
        <v>151</v>
      </c>
      <c r="C99" s="54">
        <v>0.12</v>
      </c>
      <c r="D99" s="54">
        <v>0.2</v>
      </c>
      <c r="E99" s="55" t="s">
        <v>48</v>
      </c>
      <c r="F99" s="115">
        <v>0.05</v>
      </c>
    </row>
    <row r="100" spans="2:6" x14ac:dyDescent="0.2">
      <c r="B100" s="55" t="s">
        <v>152</v>
      </c>
      <c r="C100" s="54">
        <v>0.12</v>
      </c>
      <c r="D100" s="54">
        <v>0.2</v>
      </c>
      <c r="E100" s="55" t="s">
        <v>48</v>
      </c>
      <c r="F100" s="115">
        <v>0.05</v>
      </c>
    </row>
    <row r="101" spans="2:6" x14ac:dyDescent="0.2">
      <c r="B101" s="55" t="s">
        <v>153</v>
      </c>
      <c r="C101" s="54">
        <v>0.12</v>
      </c>
      <c r="D101" s="54">
        <v>0.2</v>
      </c>
      <c r="E101" s="55" t="s">
        <v>48</v>
      </c>
      <c r="F101" s="115">
        <v>0.05</v>
      </c>
    </row>
    <row r="102" spans="2:6" x14ac:dyDescent="0.2">
      <c r="B102" s="55" t="s">
        <v>154</v>
      </c>
      <c r="C102" s="54">
        <v>0.06</v>
      </c>
      <c r="D102" s="54">
        <v>0.06</v>
      </c>
      <c r="E102" s="55" t="s">
        <v>48</v>
      </c>
      <c r="F102" s="115">
        <v>0.05</v>
      </c>
    </row>
    <row r="103" spans="2:6" x14ac:dyDescent="0.2">
      <c r="B103" s="55" t="s">
        <v>155</v>
      </c>
      <c r="C103" s="54">
        <v>0.06</v>
      </c>
      <c r="D103" s="54">
        <v>0.06</v>
      </c>
      <c r="E103" s="55" t="s">
        <v>48</v>
      </c>
      <c r="F103" s="115">
        <v>0.05</v>
      </c>
    </row>
    <row r="104" spans="2:6" x14ac:dyDescent="0.2">
      <c r="B104" s="55" t="s">
        <v>156</v>
      </c>
      <c r="C104" s="54">
        <v>0.06</v>
      </c>
      <c r="D104" s="54">
        <v>0.06</v>
      </c>
      <c r="E104" s="55" t="s">
        <v>48</v>
      </c>
      <c r="F104" s="115">
        <v>0.05</v>
      </c>
    </row>
    <row r="105" spans="2:6" x14ac:dyDescent="0.2">
      <c r="B105" s="55" t="s">
        <v>157</v>
      </c>
      <c r="C105" s="54">
        <v>0.27</v>
      </c>
      <c r="D105" s="54">
        <v>0.27</v>
      </c>
      <c r="E105" s="55" t="s">
        <v>160</v>
      </c>
      <c r="F105" s="115">
        <v>0.06</v>
      </c>
    </row>
    <row r="106" spans="2:6" x14ac:dyDescent="0.2">
      <c r="B106" s="55" t="s">
        <v>158</v>
      </c>
      <c r="C106" s="54">
        <v>0.27</v>
      </c>
      <c r="D106" s="54">
        <v>0.27</v>
      </c>
      <c r="E106" s="55" t="s">
        <v>160</v>
      </c>
      <c r="F106" s="115">
        <v>0.06</v>
      </c>
    </row>
    <row r="107" spans="2:6" x14ac:dyDescent="0.2">
      <c r="B107" s="55" t="s">
        <v>159</v>
      </c>
      <c r="C107" s="54">
        <v>0.27</v>
      </c>
      <c r="D107" s="54">
        <v>0.27</v>
      </c>
      <c r="E107" s="55" t="s">
        <v>160</v>
      </c>
      <c r="F107" s="115">
        <v>0.06</v>
      </c>
    </row>
    <row r="108" spans="2:6" x14ac:dyDescent="0.2">
      <c r="B108" s="55" t="s">
        <v>161</v>
      </c>
      <c r="C108" s="54">
        <v>0.27</v>
      </c>
      <c r="D108" s="54">
        <v>0.27</v>
      </c>
      <c r="E108" s="55" t="s">
        <v>160</v>
      </c>
      <c r="F108" s="115">
        <v>0.06</v>
      </c>
    </row>
    <row r="109" spans="2:6" x14ac:dyDescent="0.2">
      <c r="B109" s="55" t="s">
        <v>162</v>
      </c>
      <c r="C109" s="54">
        <v>0.15</v>
      </c>
      <c r="D109" s="54">
        <v>0.15</v>
      </c>
      <c r="E109" s="55" t="s">
        <v>48</v>
      </c>
      <c r="F109" s="115">
        <v>0.06</v>
      </c>
    </row>
    <row r="110" spans="2:6" x14ac:dyDescent="0.2">
      <c r="B110" s="55" t="s">
        <v>163</v>
      </c>
      <c r="C110" s="54">
        <v>0.15</v>
      </c>
      <c r="D110" s="54">
        <v>0.15</v>
      </c>
      <c r="E110" s="55" t="s">
        <v>48</v>
      </c>
      <c r="F110" s="115">
        <v>0.06</v>
      </c>
    </row>
    <row r="111" spans="2:6" x14ac:dyDescent="0.2">
      <c r="B111" s="55" t="s">
        <v>164</v>
      </c>
      <c r="C111" s="54">
        <v>0.15</v>
      </c>
      <c r="D111" s="54">
        <v>0.15</v>
      </c>
      <c r="E111" s="55" t="s">
        <v>48</v>
      </c>
      <c r="F111" s="115">
        <v>0.06</v>
      </c>
    </row>
    <row r="112" spans="2:6" x14ac:dyDescent="0.2">
      <c r="B112" s="55" t="s">
        <v>165</v>
      </c>
      <c r="C112" s="54">
        <v>0.15</v>
      </c>
      <c r="D112" s="54">
        <v>0.15</v>
      </c>
      <c r="E112" s="55" t="s">
        <v>48</v>
      </c>
      <c r="F112" s="115">
        <v>0.06</v>
      </c>
    </row>
    <row r="113" spans="2:6" x14ac:dyDescent="0.2">
      <c r="B113" s="55" t="s">
        <v>166</v>
      </c>
      <c r="C113" s="54">
        <v>0.15</v>
      </c>
      <c r="D113" s="54">
        <v>0.15</v>
      </c>
      <c r="E113" s="55" t="s">
        <v>48</v>
      </c>
      <c r="F113" s="115">
        <v>0.06</v>
      </c>
    </row>
    <row r="114" spans="2:6" x14ac:dyDescent="0.2">
      <c r="B114" s="55" t="s">
        <v>167</v>
      </c>
      <c r="C114" s="54">
        <v>0.27</v>
      </c>
      <c r="D114" s="54">
        <v>0.27</v>
      </c>
      <c r="E114" s="55" t="s">
        <v>97</v>
      </c>
      <c r="F114" s="115"/>
    </row>
    <row r="115" spans="2:6" x14ac:dyDescent="0.2">
      <c r="B115" s="55" t="s">
        <v>168</v>
      </c>
      <c r="C115" s="54">
        <v>0.27</v>
      </c>
      <c r="D115" s="54">
        <v>0.27</v>
      </c>
      <c r="E115" s="55" t="s">
        <v>97</v>
      </c>
      <c r="F115" s="115"/>
    </row>
    <row r="116" spans="2:6" x14ac:dyDescent="0.2">
      <c r="B116" s="55" t="s">
        <v>169</v>
      </c>
      <c r="C116" s="54">
        <v>0.27</v>
      </c>
      <c r="D116" s="54">
        <v>0.27</v>
      </c>
      <c r="E116" s="55" t="s">
        <v>97</v>
      </c>
      <c r="F116" s="115"/>
    </row>
    <row r="117" spans="2:6" x14ac:dyDescent="0.2">
      <c r="B117" s="55" t="s">
        <v>170</v>
      </c>
      <c r="C117" s="54">
        <v>0.21</v>
      </c>
      <c r="D117" s="58" t="s">
        <v>203</v>
      </c>
      <c r="E117" s="55" t="s">
        <v>97</v>
      </c>
      <c r="F117" s="115"/>
    </row>
    <row r="118" spans="2:6" x14ac:dyDescent="0.2">
      <c r="B118" s="55" t="s">
        <v>171</v>
      </c>
      <c r="C118" s="54">
        <v>0.12</v>
      </c>
      <c r="D118" s="54">
        <v>0.15</v>
      </c>
      <c r="E118" s="55" t="s">
        <v>62</v>
      </c>
      <c r="F118" s="115">
        <v>0.05</v>
      </c>
    </row>
    <row r="119" spans="2:6" x14ac:dyDescent="0.2">
      <c r="B119" s="55" t="s">
        <v>172</v>
      </c>
      <c r="C119" s="54">
        <v>0.12</v>
      </c>
      <c r="D119" s="54">
        <v>0.15</v>
      </c>
      <c r="E119" s="55" t="s">
        <v>62</v>
      </c>
      <c r="F119" s="115">
        <v>0.05</v>
      </c>
    </row>
    <row r="120" spans="2:6" x14ac:dyDescent="0.2">
      <c r="B120" s="55" t="s">
        <v>173</v>
      </c>
      <c r="C120" s="54">
        <v>0.12</v>
      </c>
      <c r="D120" s="54">
        <v>0.15</v>
      </c>
      <c r="E120" s="55" t="s">
        <v>62</v>
      </c>
      <c r="F120" s="115">
        <v>0.05</v>
      </c>
    </row>
    <row r="121" spans="2:6" x14ac:dyDescent="0.2">
      <c r="B121" s="55" t="s">
        <v>174</v>
      </c>
      <c r="C121" s="54">
        <v>0.12</v>
      </c>
      <c r="D121" s="54">
        <v>0.15</v>
      </c>
      <c r="E121" s="55" t="s">
        <v>62</v>
      </c>
      <c r="F121" s="115">
        <v>0.05</v>
      </c>
    </row>
    <row r="122" spans="2:6" x14ac:dyDescent="0.2">
      <c r="B122" s="55" t="s">
        <v>175</v>
      </c>
      <c r="C122" s="54">
        <v>0.15</v>
      </c>
      <c r="D122" s="58" t="s">
        <v>203</v>
      </c>
      <c r="E122" s="55" t="s">
        <v>1</v>
      </c>
      <c r="F122" s="115"/>
    </row>
    <row r="123" spans="2:6" x14ac:dyDescent="0.2">
      <c r="B123" s="55" t="s">
        <v>176</v>
      </c>
      <c r="C123" s="54">
        <v>0.15</v>
      </c>
      <c r="D123" s="58" t="s">
        <v>203</v>
      </c>
      <c r="E123" s="55" t="s">
        <v>1</v>
      </c>
      <c r="F123" s="115"/>
    </row>
    <row r="124" spans="2:6" x14ac:dyDescent="0.2">
      <c r="B124" s="55" t="s">
        <v>177</v>
      </c>
      <c r="C124" s="54">
        <v>0.15</v>
      </c>
      <c r="D124" s="58" t="s">
        <v>203</v>
      </c>
      <c r="E124" s="55" t="s">
        <v>1</v>
      </c>
      <c r="F124" s="115"/>
    </row>
    <row r="125" spans="2:6" ht="14.25" x14ac:dyDescent="0.2">
      <c r="B125" s="55" t="s">
        <v>178</v>
      </c>
      <c r="C125" s="54">
        <v>0.25</v>
      </c>
      <c r="D125" s="74">
        <v>0.152</v>
      </c>
      <c r="E125" s="55" t="s">
        <v>148</v>
      </c>
      <c r="F125" s="115"/>
    </row>
    <row r="126" spans="2:6" ht="14.25" x14ac:dyDescent="0.2">
      <c r="B126" s="55" t="s">
        <v>179</v>
      </c>
      <c r="C126" s="54">
        <v>0.25</v>
      </c>
      <c r="D126" s="74">
        <v>0.152</v>
      </c>
      <c r="E126" s="55" t="s">
        <v>148</v>
      </c>
      <c r="F126" s="115"/>
    </row>
    <row r="127" spans="2:6" ht="14.25" x14ac:dyDescent="0.2">
      <c r="B127" s="55" t="s">
        <v>180</v>
      </c>
      <c r="C127" s="54">
        <v>0.25</v>
      </c>
      <c r="D127" s="74">
        <v>0.152</v>
      </c>
      <c r="E127" s="55" t="s">
        <v>148</v>
      </c>
      <c r="F127" s="115"/>
    </row>
    <row r="128" spans="2:6" ht="14.25" x14ac:dyDescent="0.2">
      <c r="B128" s="55" t="s">
        <v>181</v>
      </c>
      <c r="C128" s="54">
        <v>0.25</v>
      </c>
      <c r="D128" s="74">
        <v>0.152</v>
      </c>
      <c r="E128" s="55" t="s">
        <v>148</v>
      </c>
      <c r="F128" s="115"/>
    </row>
    <row r="129" spans="2:6" ht="14.25" x14ac:dyDescent="0.2">
      <c r="B129" s="55" t="s">
        <v>182</v>
      </c>
      <c r="C129" s="54">
        <v>0.25</v>
      </c>
      <c r="D129" s="74">
        <v>0.152</v>
      </c>
      <c r="E129" s="55" t="s">
        <v>148</v>
      </c>
      <c r="F129" s="115"/>
    </row>
    <row r="130" spans="2:6" x14ac:dyDescent="0.2">
      <c r="B130" s="55" t="s">
        <v>183</v>
      </c>
      <c r="C130" s="54">
        <v>0.18</v>
      </c>
      <c r="D130" s="54">
        <v>0.18</v>
      </c>
      <c r="E130" s="55" t="s">
        <v>186</v>
      </c>
      <c r="F130" s="115"/>
    </row>
    <row r="131" spans="2:6" x14ac:dyDescent="0.2">
      <c r="B131" s="55" t="s">
        <v>184</v>
      </c>
      <c r="C131" s="54">
        <v>0.18</v>
      </c>
      <c r="D131" s="54">
        <v>0.18</v>
      </c>
      <c r="E131" s="55" t="s">
        <v>186</v>
      </c>
      <c r="F131" s="115"/>
    </row>
    <row r="132" spans="2:6" x14ac:dyDescent="0.2">
      <c r="B132" s="55" t="s">
        <v>185</v>
      </c>
      <c r="C132" s="54">
        <v>0.18</v>
      </c>
      <c r="D132" s="54">
        <v>0.18</v>
      </c>
      <c r="E132" s="55" t="s">
        <v>186</v>
      </c>
      <c r="F132" s="115"/>
    </row>
    <row r="133" spans="2:6" x14ac:dyDescent="0.2">
      <c r="B133" s="55" t="s">
        <v>187</v>
      </c>
      <c r="C133" s="54">
        <v>0.2</v>
      </c>
      <c r="D133" s="54">
        <v>0.2</v>
      </c>
      <c r="E133" s="55" t="s">
        <v>189</v>
      </c>
      <c r="F133" s="115"/>
    </row>
    <row r="134" spans="2:6" x14ac:dyDescent="0.2">
      <c r="B134" s="55" t="s">
        <v>188</v>
      </c>
      <c r="C134" s="54">
        <v>0.2</v>
      </c>
      <c r="D134" s="54">
        <v>0.2</v>
      </c>
      <c r="E134" s="55" t="s">
        <v>189</v>
      </c>
      <c r="F134" s="115"/>
    </row>
    <row r="135" spans="2:6" x14ac:dyDescent="0.2">
      <c r="B135" s="55" t="s">
        <v>190</v>
      </c>
      <c r="C135" s="54">
        <v>0.2</v>
      </c>
      <c r="D135" s="54">
        <v>0.2</v>
      </c>
      <c r="E135" s="55" t="s">
        <v>189</v>
      </c>
      <c r="F135" s="115"/>
    </row>
    <row r="136" spans="2:6" x14ac:dyDescent="0.2">
      <c r="B136" s="55" t="s">
        <v>191</v>
      </c>
      <c r="C136" s="54">
        <v>0.2</v>
      </c>
      <c r="D136" s="54">
        <v>0.2</v>
      </c>
      <c r="E136" s="55" t="s">
        <v>189</v>
      </c>
      <c r="F136" s="115"/>
    </row>
    <row r="137" spans="2:6" x14ac:dyDescent="0.2">
      <c r="B137" s="55" t="s">
        <v>192</v>
      </c>
      <c r="C137" s="54">
        <v>0.18</v>
      </c>
      <c r="D137" s="54">
        <v>0.15</v>
      </c>
      <c r="E137" s="55" t="s">
        <v>48</v>
      </c>
      <c r="F137" s="115">
        <v>0.06</v>
      </c>
    </row>
    <row r="138" spans="2:6" x14ac:dyDescent="0.2">
      <c r="B138" s="55" t="s">
        <v>193</v>
      </c>
      <c r="C138" s="54">
        <v>0.18</v>
      </c>
      <c r="D138" s="54">
        <v>0.15</v>
      </c>
      <c r="E138" s="55" t="s">
        <v>48</v>
      </c>
      <c r="F138" s="115">
        <v>0.06</v>
      </c>
    </row>
    <row r="139" spans="2:6" x14ac:dyDescent="0.2">
      <c r="B139" s="55" t="s">
        <v>194</v>
      </c>
      <c r="C139" s="54">
        <v>0.24</v>
      </c>
      <c r="D139" s="54">
        <v>0.24</v>
      </c>
      <c r="E139" s="55" t="s">
        <v>160</v>
      </c>
      <c r="F139" s="115">
        <v>7.5999999999999998E-2</v>
      </c>
    </row>
    <row r="140" spans="2:6" x14ac:dyDescent="0.2">
      <c r="B140" s="55" t="s">
        <v>195</v>
      </c>
      <c r="C140" s="54">
        <v>0.24</v>
      </c>
      <c r="D140" s="54">
        <v>0.24</v>
      </c>
      <c r="E140" s="55" t="s">
        <v>160</v>
      </c>
      <c r="F140" s="115">
        <v>7.5999999999999998E-2</v>
      </c>
    </row>
    <row r="141" spans="2:6" x14ac:dyDescent="0.2">
      <c r="B141" s="55" t="s">
        <v>196</v>
      </c>
      <c r="C141" s="54">
        <v>0.24</v>
      </c>
      <c r="D141" s="54">
        <v>0.24</v>
      </c>
      <c r="E141" s="55" t="s">
        <v>160</v>
      </c>
      <c r="F141" s="115">
        <v>7.5999999999999998E-2</v>
      </c>
    </row>
    <row r="142" spans="2:6" x14ac:dyDescent="0.2">
      <c r="B142" s="55" t="s">
        <v>197</v>
      </c>
      <c r="C142" s="54">
        <v>0.24</v>
      </c>
      <c r="D142" s="54">
        <v>0.24</v>
      </c>
      <c r="E142" s="55" t="s">
        <v>160</v>
      </c>
      <c r="F142" s="115">
        <v>7.5999999999999998E-2</v>
      </c>
    </row>
    <row r="143" spans="2:6" x14ac:dyDescent="0.2">
      <c r="B143" s="55" t="s">
        <v>198</v>
      </c>
      <c r="C143" s="54">
        <v>0.24</v>
      </c>
      <c r="D143" s="54">
        <v>0.24</v>
      </c>
      <c r="E143" s="55" t="s">
        <v>160</v>
      </c>
      <c r="F143" s="115">
        <v>7.5999999999999998E-2</v>
      </c>
    </row>
    <row r="144" spans="2:6" x14ac:dyDescent="0.2">
      <c r="B144" s="55" t="s">
        <v>199</v>
      </c>
      <c r="C144" s="54">
        <v>0.24</v>
      </c>
      <c r="D144" s="54">
        <v>0.24</v>
      </c>
      <c r="E144" s="55" t="s">
        <v>160</v>
      </c>
      <c r="F144" s="115">
        <v>7.5999999999999998E-2</v>
      </c>
    </row>
    <row r="145" spans="2:6" x14ac:dyDescent="0.2">
      <c r="B145" s="55" t="s">
        <v>200</v>
      </c>
      <c r="C145" s="54">
        <v>0.24</v>
      </c>
      <c r="D145" s="54">
        <v>0.24</v>
      </c>
      <c r="E145" s="55" t="s">
        <v>160</v>
      </c>
      <c r="F145" s="115">
        <v>7.5999999999999998E-2</v>
      </c>
    </row>
    <row r="146" spans="2:6" x14ac:dyDescent="0.2">
      <c r="B146" s="55" t="s">
        <v>201</v>
      </c>
      <c r="C146" s="54">
        <v>0.12</v>
      </c>
      <c r="D146" s="54">
        <v>0.15</v>
      </c>
      <c r="E146" s="55" t="s">
        <v>73</v>
      </c>
      <c r="F146" s="115">
        <v>0.05</v>
      </c>
    </row>
    <row r="147" spans="2:6" x14ac:dyDescent="0.2">
      <c r="B147" s="55" t="s">
        <v>202</v>
      </c>
      <c r="C147" s="54">
        <v>0.12</v>
      </c>
      <c r="D147" s="54">
        <v>0.15</v>
      </c>
      <c r="E147" s="55" t="s">
        <v>73</v>
      </c>
      <c r="F147" s="115">
        <v>0.05</v>
      </c>
    </row>
    <row r="148" spans="2:6" x14ac:dyDescent="0.2">
      <c r="B148" s="22" t="s">
        <v>211</v>
      </c>
      <c r="C148" s="54">
        <v>0.24</v>
      </c>
      <c r="D148" s="54">
        <v>0.24</v>
      </c>
      <c r="E148" s="22" t="s">
        <v>46</v>
      </c>
      <c r="F148" s="115"/>
    </row>
    <row r="149" spans="2:6" x14ac:dyDescent="0.2">
      <c r="B149" s="55" t="s">
        <v>210</v>
      </c>
      <c r="C149" s="54">
        <v>0.24</v>
      </c>
      <c r="D149" s="54">
        <v>0.24</v>
      </c>
      <c r="E149" s="55" t="s">
        <v>46</v>
      </c>
      <c r="F149" s="115"/>
    </row>
    <row r="150" spans="2:6" x14ac:dyDescent="0.2">
      <c r="B150" s="22" t="s">
        <v>212</v>
      </c>
      <c r="C150" s="54">
        <v>0.24</v>
      </c>
      <c r="D150" s="54">
        <v>0.24</v>
      </c>
      <c r="E150" s="22" t="s">
        <v>46</v>
      </c>
      <c r="F150" s="115"/>
    </row>
    <row r="151" spans="2:6" x14ac:dyDescent="0.2">
      <c r="F151" s="115"/>
    </row>
    <row r="152" spans="2:6" x14ac:dyDescent="0.2">
      <c r="F152" s="115"/>
    </row>
    <row r="153" spans="2:6" x14ac:dyDescent="0.2">
      <c r="F153" s="115"/>
    </row>
    <row r="154" spans="2:6" x14ac:dyDescent="0.2">
      <c r="B154" s="22" t="s">
        <v>208</v>
      </c>
      <c r="C154" s="54">
        <v>1</v>
      </c>
      <c r="D154" s="54">
        <v>1</v>
      </c>
      <c r="E154" s="22" t="s">
        <v>209</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31</v>
      </c>
      <c r="W4" s="49"/>
      <c r="X4" s="49" t="s">
        <v>239</v>
      </c>
    </row>
    <row r="5" spans="3:30" x14ac:dyDescent="0.2">
      <c r="C5" s="4"/>
      <c r="D5" t="s">
        <v>11</v>
      </c>
      <c r="E5" t="s">
        <v>19</v>
      </c>
      <c r="F5" s="5" t="s">
        <v>12</v>
      </c>
      <c r="G5" s="5" t="s">
        <v>13</v>
      </c>
      <c r="H5" s="5" t="s">
        <v>14</v>
      </c>
      <c r="I5" s="5" t="s">
        <v>15</v>
      </c>
      <c r="J5" s="5" t="s">
        <v>16</v>
      </c>
      <c r="K5" s="5" t="s">
        <v>17</v>
      </c>
      <c r="L5" s="6" t="s">
        <v>18</v>
      </c>
      <c r="X5" t="s">
        <v>36</v>
      </c>
    </row>
    <row r="6" spans="3:30" x14ac:dyDescent="0.2">
      <c r="C6" s="4"/>
      <c r="L6" s="7"/>
      <c r="Q6" s="49" t="s">
        <v>35</v>
      </c>
      <c r="R6" s="49"/>
      <c r="S6" s="49"/>
      <c r="T6" s="49"/>
      <c r="U6" s="49"/>
      <c r="X6" t="str">
        <f>Dokumentationshilfe!A5</f>
        <v>MAU</v>
      </c>
      <c r="AA6" s="49" t="s">
        <v>240</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33</v>
      </c>
      <c r="R7" s="49"/>
      <c r="S7" s="49"/>
      <c r="T7" s="49"/>
      <c r="U7" s="49"/>
      <c r="X7" t="str">
        <f>Dokumentationshilfe!S5</f>
        <v>MAU</v>
      </c>
      <c r="AA7" t="s">
        <v>241</v>
      </c>
      <c r="AB7" t="s">
        <v>242</v>
      </c>
      <c r="AC7" t="s">
        <v>243</v>
      </c>
      <c r="AD7" t="s">
        <v>244</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32</v>
      </c>
      <c r="R8" s="49"/>
      <c r="S8" s="49"/>
      <c r="T8" s="49"/>
      <c r="U8" s="49"/>
      <c r="X8" t="str">
        <f>Dokumentationshilfe!AK5</f>
        <v>Test</v>
      </c>
      <c r="AA8" t="s">
        <v>245</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34</v>
      </c>
      <c r="X9" t="str">
        <f>Dokumentationshilfe!A41</f>
        <v>MAU</v>
      </c>
      <c r="AA9" t="s">
        <v>62</v>
      </c>
      <c r="AB9" t="s">
        <v>245</v>
      </c>
      <c r="AC9" t="s">
        <v>245</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MAU</v>
      </c>
      <c r="AA10" t="s">
        <v>46</v>
      </c>
      <c r="AB10" t="s">
        <v>245</v>
      </c>
      <c r="AC10" t="s">
        <v>62</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246</v>
      </c>
      <c r="AB11" t="s">
        <v>245</v>
      </c>
      <c r="AC11" t="s">
        <v>46</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37</v>
      </c>
      <c r="S12" s="49" t="s">
        <v>247</v>
      </c>
      <c r="W12" s="49"/>
      <c r="AA12" t="s">
        <v>160</v>
      </c>
      <c r="AB12" t="s">
        <v>245</v>
      </c>
      <c r="AC12" t="s">
        <v>246</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36</v>
      </c>
      <c r="S13" s="49" t="s">
        <v>222</v>
      </c>
      <c r="AA13" t="s">
        <v>248</v>
      </c>
      <c r="AB13" t="s">
        <v>245</v>
      </c>
      <c r="AC13" t="s">
        <v>160</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38</v>
      </c>
      <c r="S14" s="49" t="s">
        <v>249</v>
      </c>
      <c r="AA14" t="s">
        <v>250</v>
      </c>
      <c r="AB14" t="s">
        <v>245</v>
      </c>
      <c r="AC14" t="s">
        <v>248</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206</v>
      </c>
      <c r="Q15" s="49" t="s">
        <v>39</v>
      </c>
      <c r="S15" s="49" t="s">
        <v>251</v>
      </c>
      <c r="AA15" t="s">
        <v>252</v>
      </c>
      <c r="AB15" t="s">
        <v>245</v>
      </c>
      <c r="AC15" t="s">
        <v>250</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206</v>
      </c>
      <c r="Q16" s="49" t="s">
        <v>41</v>
      </c>
      <c r="AA16" t="s">
        <v>253</v>
      </c>
      <c r="AB16" t="s">
        <v>245</v>
      </c>
      <c r="AC16" t="s">
        <v>252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40</v>
      </c>
      <c r="AA17" t="s">
        <v>97</v>
      </c>
      <c r="AB17" t="s">
        <v>245</v>
      </c>
      <c r="AC17" t="s">
        <v>253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254</v>
      </c>
      <c r="AB18" t="s">
        <v>245</v>
      </c>
      <c r="AC18" t="s">
        <v>97</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245</v>
      </c>
      <c r="AC19" t="s">
        <v>254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42</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36</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44</v>
      </c>
      <c r="AB22" t="s">
        <v>62</v>
      </c>
      <c r="AC22" t="s">
        <v>245</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43</v>
      </c>
      <c r="AB23" t="s">
        <v>62</v>
      </c>
      <c r="AC23" t="s">
        <v>62</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62</v>
      </c>
      <c r="AC24" t="s">
        <v>46</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62</v>
      </c>
      <c r="AC25" t="s">
        <v>246</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62</v>
      </c>
      <c r="AC26" t="s">
        <v>160</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45</v>
      </c>
      <c r="R27" s="64"/>
      <c r="S27" s="64"/>
      <c r="T27" s="64"/>
      <c r="U27" s="64"/>
      <c r="V27" s="64"/>
      <c r="W27" s="64"/>
      <c r="AB27" s="49" t="s">
        <v>62</v>
      </c>
      <c r="AC27" t="s">
        <v>248</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19" t="s">
        <v>207</v>
      </c>
      <c r="R28" s="219"/>
      <c r="S28" s="219"/>
      <c r="T28" s="219"/>
      <c r="U28" s="219"/>
      <c r="V28" s="64"/>
      <c r="W28" s="64"/>
      <c r="AB28" t="s">
        <v>62</v>
      </c>
      <c r="AC28" t="s">
        <v>250</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19"/>
      <c r="R29" s="219"/>
      <c r="S29" s="219"/>
      <c r="T29" s="219"/>
      <c r="U29" s="219"/>
      <c r="V29" s="64"/>
      <c r="W29" s="64"/>
      <c r="AB29" t="s">
        <v>62</v>
      </c>
      <c r="AC29" t="s">
        <v>252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19"/>
      <c r="R30" s="219"/>
      <c r="S30" s="219"/>
      <c r="T30" s="219"/>
      <c r="U30" s="219"/>
      <c r="V30" s="64"/>
      <c r="W30" s="64"/>
      <c r="AB30" t="s">
        <v>62</v>
      </c>
      <c r="AC30" t="s">
        <v>253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19"/>
      <c r="R31" s="219"/>
      <c r="S31" s="219"/>
      <c r="T31" s="219"/>
      <c r="U31" s="219"/>
      <c r="V31" s="64"/>
      <c r="W31" s="64"/>
      <c r="AB31" t="s">
        <v>62</v>
      </c>
      <c r="AC31" t="s">
        <v>97</v>
      </c>
      <c r="AD31">
        <v>1000000</v>
      </c>
    </row>
    <row r="32" spans="3:30" ht="13.5" thickBot="1" x14ac:dyDescent="0.25">
      <c r="Q32" s="219"/>
      <c r="R32" s="219"/>
      <c r="S32" s="219"/>
      <c r="T32" s="219"/>
      <c r="U32" s="219"/>
      <c r="V32" s="64"/>
      <c r="W32" s="64"/>
      <c r="AB32" t="s">
        <v>62</v>
      </c>
      <c r="AC32" t="s">
        <v>254</v>
      </c>
      <c r="AD32">
        <v>1000000000</v>
      </c>
    </row>
    <row r="33" spans="3:30" x14ac:dyDescent="0.2">
      <c r="C33" s="1"/>
      <c r="D33" s="2" t="s">
        <v>11</v>
      </c>
      <c r="E33" s="2" t="s">
        <v>20</v>
      </c>
      <c r="F33" s="13" t="s">
        <v>12</v>
      </c>
      <c r="G33" s="13" t="s">
        <v>13</v>
      </c>
      <c r="H33" s="13" t="s">
        <v>14</v>
      </c>
      <c r="I33" s="13" t="s">
        <v>15</v>
      </c>
      <c r="J33" s="13" t="s">
        <v>16</v>
      </c>
      <c r="K33" s="13" t="s">
        <v>17</v>
      </c>
      <c r="L33" s="14" t="s">
        <v>18</v>
      </c>
      <c r="Q33" s="219"/>
      <c r="R33" s="219"/>
      <c r="S33" s="219"/>
      <c r="T33" s="219"/>
      <c r="U33" s="219"/>
      <c r="V33" s="64"/>
      <c r="W33" s="64"/>
    </row>
    <row r="34" spans="3:30" x14ac:dyDescent="0.2">
      <c r="C34" s="4"/>
      <c r="L34" s="7"/>
      <c r="Q34" s="219"/>
      <c r="R34" s="219"/>
      <c r="S34" s="219"/>
      <c r="T34" s="219"/>
      <c r="U34" s="219"/>
      <c r="V34" s="64"/>
      <c r="W34" s="64"/>
      <c r="AB34" t="s">
        <v>46</v>
      </c>
      <c r="AC34" t="s">
        <v>245</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19"/>
      <c r="R35" s="219"/>
      <c r="S35" s="219"/>
      <c r="T35" s="219"/>
      <c r="U35" s="219"/>
      <c r="V35" s="64"/>
      <c r="W35" s="64"/>
      <c r="AB35" t="s">
        <v>46</v>
      </c>
      <c r="AC35" t="s">
        <v>62</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46</v>
      </c>
      <c r="AC36" t="s">
        <v>46</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46</v>
      </c>
      <c r="AC37" t="s">
        <v>246</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255</v>
      </c>
      <c r="AB38" t="s">
        <v>46</v>
      </c>
      <c r="AC38" t="s">
        <v>160</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256</v>
      </c>
      <c r="AB39" t="s">
        <v>46</v>
      </c>
      <c r="AC39" t="s">
        <v>248</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257</v>
      </c>
      <c r="AB40" t="s">
        <v>46</v>
      </c>
      <c r="AC40" t="s">
        <v>250</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206</v>
      </c>
      <c r="Q41" s="49" t="s">
        <v>258</v>
      </c>
      <c r="AB41" t="s">
        <v>46</v>
      </c>
      <c r="AC41" t="s">
        <v>252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206</v>
      </c>
      <c r="AB42" t="s">
        <v>46</v>
      </c>
      <c r="AC42" t="s">
        <v>253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259</v>
      </c>
      <c r="AB43" t="s">
        <v>46</v>
      </c>
      <c r="AC43" t="s">
        <v>97</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260</v>
      </c>
      <c r="AB44" t="s">
        <v>46</v>
      </c>
      <c r="AC44" t="s">
        <v>254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246</v>
      </c>
      <c r="AC46" t="s">
        <v>245</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246</v>
      </c>
      <c r="AC47" t="s">
        <v>62</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246</v>
      </c>
      <c r="AC48" t="s">
        <v>46</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246</v>
      </c>
      <c r="AC49" t="s">
        <v>246</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246</v>
      </c>
      <c r="AC50" t="s">
        <v>160</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246</v>
      </c>
      <c r="AC51" t="s">
        <v>248</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246</v>
      </c>
      <c r="AC52" t="s">
        <v>250</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246</v>
      </c>
      <c r="AC53" t="s">
        <v>252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246</v>
      </c>
      <c r="AC54" t="s">
        <v>253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246</v>
      </c>
      <c r="AC55" t="s">
        <v>97</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246</v>
      </c>
      <c r="AC56" t="s">
        <v>254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160</v>
      </c>
      <c r="AC58" t="s">
        <v>245</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3" t="s">
        <v>12</v>
      </c>
      <c r="G61" s="13" t="s">
        <v>13</v>
      </c>
      <c r="H61" s="13" t="s">
        <v>14</v>
      </c>
      <c r="I61" s="13" t="s">
        <v>15</v>
      </c>
      <c r="J61" s="13" t="s">
        <v>16</v>
      </c>
      <c r="K61" s="13" t="s">
        <v>17</v>
      </c>
      <c r="L61" s="14" t="s">
        <v>18</v>
      </c>
      <c r="AB61" t="s">
        <v>160</v>
      </c>
      <c r="AC61" t="s">
        <v>246</v>
      </c>
      <c r="AD61">
        <v>1E-3</v>
      </c>
    </row>
    <row r="62" spans="3:30" x14ac:dyDescent="0.2">
      <c r="L62" s="7"/>
      <c r="AB62" t="s">
        <v>160</v>
      </c>
      <c r="AC62" t="s">
        <v>160</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160</v>
      </c>
      <c r="AC63" t="s">
        <v>248</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160</v>
      </c>
      <c r="AC64" t="s">
        <v>250</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160</v>
      </c>
      <c r="AC65" t="s">
        <v>252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160</v>
      </c>
      <c r="AC66" t="s">
        <v>253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160</v>
      </c>
      <c r="AC67" t="s">
        <v>97</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160</v>
      </c>
      <c r="AC68" t="s">
        <v>254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248</v>
      </c>
      <c r="AC70" t="s">
        <v>245</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248</v>
      </c>
      <c r="AC71" t="s">
        <v>62</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248</v>
      </c>
      <c r="AC72" t="s">
        <v>46</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248</v>
      </c>
      <c r="AC73" t="s">
        <v>246</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205</v>
      </c>
      <c r="AB74" t="s">
        <v>248</v>
      </c>
      <c r="AC74" t="s">
        <v>160</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205</v>
      </c>
      <c r="AB75" t="s">
        <v>248</v>
      </c>
      <c r="AC75" t="s">
        <v>248</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248</v>
      </c>
      <c r="AC76" t="s">
        <v>250</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248</v>
      </c>
      <c r="AC77" t="s">
        <v>252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248</v>
      </c>
      <c r="AC78" t="s">
        <v>253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248</v>
      </c>
      <c r="AC79" t="s">
        <v>97</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248</v>
      </c>
      <c r="AC80" t="s">
        <v>254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250</v>
      </c>
      <c r="AC82" t="s">
        <v>245</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250</v>
      </c>
      <c r="AC83" t="s">
        <v>62</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250</v>
      </c>
      <c r="AC84" t="s">
        <v>46</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250</v>
      </c>
      <c r="AC85" t="s">
        <v>246</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250</v>
      </c>
      <c r="AC86" t="s">
        <v>160</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250</v>
      </c>
      <c r="AC87" t="s">
        <v>248</v>
      </c>
      <c r="AD87">
        <v>1000000000000000</v>
      </c>
    </row>
    <row r="88" spans="4:30" x14ac:dyDescent="0.2">
      <c r="D88" s="2"/>
      <c r="E88" s="2"/>
      <c r="F88" s="2"/>
      <c r="G88" s="2"/>
      <c r="H88" s="2"/>
      <c r="I88" s="2"/>
      <c r="J88" s="2"/>
      <c r="K88" s="2"/>
      <c r="L88" s="3"/>
      <c r="AB88" t="s">
        <v>250</v>
      </c>
      <c r="AC88" t="s">
        <v>250</v>
      </c>
      <c r="AD88">
        <v>1</v>
      </c>
    </row>
    <row r="89" spans="4:30" x14ac:dyDescent="0.2">
      <c r="D89" t="s">
        <v>11</v>
      </c>
      <c r="E89" t="s">
        <v>19</v>
      </c>
      <c r="F89" s="5" t="s">
        <v>12</v>
      </c>
      <c r="G89" s="5" t="s">
        <v>13</v>
      </c>
      <c r="H89" s="5" t="s">
        <v>14</v>
      </c>
      <c r="I89" s="5" t="s">
        <v>15</v>
      </c>
      <c r="J89" s="5" t="s">
        <v>16</v>
      </c>
      <c r="K89" s="5" t="s">
        <v>17</v>
      </c>
      <c r="L89" s="6" t="s">
        <v>18</v>
      </c>
      <c r="AB89" t="s">
        <v>250</v>
      </c>
      <c r="AC89" t="s">
        <v>252</v>
      </c>
      <c r="AD89">
        <v>1000</v>
      </c>
    </row>
    <row r="90" spans="4:30" x14ac:dyDescent="0.2">
      <c r="L90" s="7"/>
      <c r="AB90" t="s">
        <v>250</v>
      </c>
      <c r="AC90" t="s">
        <v>253</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250</v>
      </c>
      <c r="AC91" t="s">
        <v>97</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250</v>
      </c>
      <c r="AC92" t="s">
        <v>254</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252</v>
      </c>
      <c r="AC94" t="s">
        <v>245</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252</v>
      </c>
      <c r="AC95" t="s">
        <v>62</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252</v>
      </c>
      <c r="AC96" t="s">
        <v>46</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252</v>
      </c>
      <c r="AC97" t="s">
        <v>246</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252</v>
      </c>
      <c r="AC98" t="s">
        <v>160</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252</v>
      </c>
      <c r="AC99" t="s">
        <v>248</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252</v>
      </c>
      <c r="AC100" t="s">
        <v>250</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252</v>
      </c>
      <c r="AC101" t="s">
        <v>252</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206</v>
      </c>
      <c r="AB102" t="s">
        <v>252</v>
      </c>
      <c r="AC102" t="s">
        <v>253</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205</v>
      </c>
      <c r="AB103" t="s">
        <v>252</v>
      </c>
      <c r="AC103" t="s">
        <v>97</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252</v>
      </c>
      <c r="AC104" t="s">
        <v>254</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253</v>
      </c>
      <c r="AC106" t="s">
        <v>245</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253</v>
      </c>
      <c r="AC107" t="s">
        <v>62</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253</v>
      </c>
      <c r="AC108" t="s">
        <v>46</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253</v>
      </c>
      <c r="AC109" t="s">
        <v>246</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253</v>
      </c>
      <c r="AC110" t="s">
        <v>160</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253</v>
      </c>
      <c r="AC111" t="s">
        <v>248</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253</v>
      </c>
      <c r="AC112" t="s">
        <v>250</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253</v>
      </c>
      <c r="AC113" t="s">
        <v>252</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253</v>
      </c>
      <c r="AC114" t="s">
        <v>253</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253</v>
      </c>
      <c r="AC115" t="s">
        <v>97</v>
      </c>
      <c r="AD115">
        <v>1000</v>
      </c>
    </row>
    <row r="116" spans="4:30" ht="13.5" thickBot="1" x14ac:dyDescent="0.25">
      <c r="AB116" t="s">
        <v>253</v>
      </c>
      <c r="AC116" t="s">
        <v>254</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206</v>
      </c>
      <c r="AB118" t="s">
        <v>97</v>
      </c>
      <c r="AC118" t="s">
        <v>245</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206</v>
      </c>
      <c r="AB119" t="s">
        <v>97</v>
      </c>
      <c r="AC119" t="s">
        <v>62</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97</v>
      </c>
      <c r="AC120" t="s">
        <v>46</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97</v>
      </c>
      <c r="AC121" t="s">
        <v>246</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97</v>
      </c>
      <c r="AC122" t="s">
        <v>160</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97</v>
      </c>
      <c r="AC123" t="s">
        <v>248</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97</v>
      </c>
      <c r="AC124" t="s">
        <v>250</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97</v>
      </c>
      <c r="AC125" t="s">
        <v>252</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97</v>
      </c>
      <c r="AC126" t="s">
        <v>253</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97</v>
      </c>
      <c r="AC127" t="s">
        <v>97</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97</v>
      </c>
      <c r="AC128" t="s">
        <v>254</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254</v>
      </c>
      <c r="AC130" t="s">
        <v>245</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254</v>
      </c>
      <c r="AC131" t="s">
        <v>62</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254</v>
      </c>
      <c r="AC132" t="s">
        <v>46</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254</v>
      </c>
      <c r="AC133" t="s">
        <v>246</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254</v>
      </c>
      <c r="AC134" t="s">
        <v>160</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254</v>
      </c>
      <c r="AC135" t="s">
        <v>248</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254</v>
      </c>
      <c r="AC136" t="s">
        <v>250</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254</v>
      </c>
      <c r="AC137" t="s">
        <v>252</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254</v>
      </c>
      <c r="AC138" t="s">
        <v>253</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254</v>
      </c>
      <c r="AC139" t="s">
        <v>97</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254</v>
      </c>
      <c r="AC140" t="s">
        <v>254</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206</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206</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206</v>
      </c>
    </row>
    <row r="174" spans="4:14" x14ac:dyDescent="0.2">
      <c r="L174" s="7"/>
      <c r="N174" t="s">
        <v>206</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206</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206</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206</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206</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206</v>
      </c>
    </row>
    <row r="258" spans="4:14" x14ac:dyDescent="0.2">
      <c r="L258" s="7"/>
      <c r="N258" t="s">
        <v>206</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206</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206</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206</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206</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206</v>
      </c>
    </row>
    <row r="342" spans="4:14" x14ac:dyDescent="0.2">
      <c r="L342" s="7"/>
      <c r="N342" t="s">
        <v>206</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206</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206</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206</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206</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206</v>
      </c>
    </row>
    <row r="426" spans="4:14" x14ac:dyDescent="0.2">
      <c r="L426" s="7"/>
      <c r="N426" t="s">
        <v>206</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206</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206</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206</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206</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206</v>
      </c>
    </row>
    <row r="510" spans="4:14" x14ac:dyDescent="0.2">
      <c r="L510" s="7"/>
      <c r="N510" t="s">
        <v>206</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206</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206</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206</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206</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206</v>
      </c>
    </row>
    <row r="594" spans="4:14" x14ac:dyDescent="0.2">
      <c r="L594" s="7"/>
      <c r="N594" t="s">
        <v>206</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206</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206</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206</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206</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206</v>
      </c>
    </row>
    <row r="678" spans="4:14" x14ac:dyDescent="0.2">
      <c r="L678" s="7"/>
      <c r="N678" t="s">
        <v>206</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206</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206</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206</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206</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206</v>
      </c>
    </row>
    <row r="762" spans="4:14" x14ac:dyDescent="0.2">
      <c r="L762" s="7"/>
      <c r="N762" t="s">
        <v>206</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206</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206</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206</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206</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2026-01-26T15:23:11Z</dcterms:modified>
</cp:coreProperties>
</file>