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Tumormarker Boditech Control\Tumormarker TMCOVH25\Zielwerte\"/>
    </mc:Choice>
  </mc:AlternateContent>
  <xr:revisionPtr revIDLastSave="0" documentId="8_{0369CC3C-9DBC-4C91-8D6D-79C56FEECEE5}"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B13" i="4"/>
  <c r="B12" i="4"/>
  <c r="B11" i="4"/>
  <c r="B10" i="4"/>
  <c r="B9" i="4"/>
  <c r="B8" i="4"/>
  <c r="F5" i="4"/>
  <c r="D5" i="4"/>
  <c r="B5" i="4"/>
  <c r="B2" i="4"/>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34" i="2"/>
  <c r="E135" i="2"/>
  <c r="E136" i="2"/>
  <c r="E137" i="2"/>
  <c r="E138" i="2"/>
  <c r="E139" i="2"/>
  <c r="E140" i="2"/>
  <c r="E141" i="2"/>
  <c r="E142" i="2"/>
  <c r="E143" i="2"/>
  <c r="E92" i="2"/>
  <c r="E106" i="2"/>
  <c r="E107" i="2"/>
  <c r="E108" i="2"/>
  <c r="E109" i="2"/>
  <c r="E110" i="2"/>
  <c r="E111" i="2"/>
  <c r="E112" i="2"/>
  <c r="E113" i="2"/>
  <c r="E114" i="2"/>
  <c r="E115" i="2"/>
  <c r="E91" i="2"/>
  <c r="E63" i="2"/>
  <c r="E35" i="2"/>
  <c r="AX5" i="1"/>
  <c r="E73" i="2"/>
  <c r="E74" i="2"/>
  <c r="E79" i="2"/>
  <c r="E80" i="2"/>
  <c r="E81" i="2"/>
  <c r="E82" i="2"/>
  <c r="E83" i="2"/>
  <c r="E84" i="2"/>
  <c r="E85" i="2"/>
  <c r="E86" i="2"/>
  <c r="E51" i="2"/>
  <c r="E52" i="2"/>
  <c r="E53" i="2"/>
  <c r="E54" i="2"/>
  <c r="E55" i="2"/>
  <c r="E56" i="2"/>
  <c r="E57" i="2"/>
  <c r="E58" i="2"/>
  <c r="E59" i="2"/>
  <c r="E23" i="2" l="1"/>
  <c r="E24" i="2"/>
  <c r="E25" i="2"/>
  <c r="E26" i="2"/>
  <c r="E27" i="2"/>
  <c r="E28" i="2"/>
  <c r="E29" i="2"/>
  <c r="E30" i="2"/>
  <c r="E31" i="2"/>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Y43" i="1"/>
  <c r="AV43" i="1" a="1"/>
  <c r="AV43" i="1" s="1"/>
  <c r="AT47" i="1" s="1" a="1"/>
  <c r="AT47" i="1" s="1"/>
  <c r="AX42" i="1"/>
  <c r="AX41" i="1"/>
  <c r="S48" i="1"/>
  <c r="AB46" i="1"/>
  <c r="AG45" i="1" a="1"/>
  <c r="AG45" i="1" s="1"/>
  <c r="V45" i="1" s="1"/>
  <c r="S45" i="1"/>
  <c r="AB47" i="1" a="1"/>
  <c r="AB47" i="1" s="1"/>
  <c r="A48" i="1"/>
  <c r="J46" i="1"/>
  <c r="O45" i="1" a="1"/>
  <c r="O45" i="1" s="1"/>
  <c r="D45" i="1" s="1"/>
  <c r="A45" i="1"/>
  <c r="J47" i="1" a="1"/>
  <c r="J47" i="1" s="1"/>
  <c r="AK12" i="1"/>
  <c r="AT10" i="1"/>
  <c r="AY9" i="1" a="1"/>
  <c r="AY9" i="1" s="1"/>
  <c r="AN9" i="1" s="1"/>
  <c r="AK9" i="1"/>
  <c r="AY7" i="1"/>
  <c r="AV7" i="1" a="1"/>
  <c r="AV7" i="1" s="1"/>
  <c r="AT11" i="1" s="1" a="1"/>
  <c r="AT11" i="1" s="1"/>
  <c r="AX6" i="1"/>
  <c r="S12" i="1"/>
  <c r="AB10" i="1"/>
  <c r="AG9" i="1" a="1"/>
  <c r="AG9" i="1" s="1"/>
  <c r="V9" i="1" s="1"/>
  <c r="S9" i="1"/>
  <c r="G8" i="4"/>
  <c r="A9" i="1"/>
  <c r="O9" i="1" a="1"/>
  <c r="O9" i="1" s="1"/>
  <c r="D9" i="1" s="1"/>
  <c r="C11" i="4" l="1"/>
  <c r="L9" i="5"/>
  <c r="C12" i="4"/>
  <c r="L10" i="5"/>
  <c r="C13" i="4"/>
  <c r="L11" i="5"/>
  <c r="C9" i="4"/>
  <c r="L7" i="5"/>
  <c r="C10" i="4"/>
  <c r="L8" i="5"/>
  <c r="B46" i="1"/>
  <c r="G11" i="4"/>
  <c r="T46" i="1"/>
  <c r="G12" i="4"/>
  <c r="AL46" i="1"/>
  <c r="G13" i="4"/>
  <c r="AL10" i="1"/>
  <c r="G10" i="4"/>
  <c r="T10" i="1"/>
  <c r="G9" i="4"/>
  <c r="H47" i="1"/>
  <c r="J11" i="1" a="1"/>
  <c r="J11" i="1" s="1"/>
  <c r="D7" i="1"/>
  <c r="D47" i="1"/>
  <c r="P47" i="1"/>
  <c r="E843" i="2"/>
  <c r="AZ47" i="1"/>
  <c r="AV47" i="1"/>
  <c r="AP47" i="1"/>
  <c r="AX47" i="1"/>
  <c r="AR47" i="1"/>
  <c r="AN47" i="1"/>
  <c r="E147" i="2" s="1"/>
  <c r="AH47" i="1"/>
  <c r="AD47" i="1"/>
  <c r="AF47" i="1"/>
  <c r="Z47" i="1"/>
  <c r="V47" i="1"/>
  <c r="X47" i="1"/>
  <c r="N47" i="1"/>
  <c r="F47" i="1"/>
  <c r="L47" i="1"/>
  <c r="AZ11" i="1"/>
  <c r="AV11" i="1"/>
  <c r="AP11" i="1"/>
  <c r="AX11" i="1"/>
  <c r="AR11" i="1"/>
  <c r="AN11" i="1"/>
  <c r="AH11" i="1"/>
  <c r="AD11" i="1"/>
  <c r="X11" i="1"/>
  <c r="AF11" i="1"/>
  <c r="Z11" i="1"/>
  <c r="V11" i="1"/>
  <c r="AN43" i="1"/>
  <c r="V43" i="1"/>
  <c r="D43" i="1"/>
  <c r="AN7" i="1"/>
  <c r="V7" i="1"/>
  <c r="B10" i="1"/>
  <c r="E132" i="2" l="1"/>
  <c r="E133" i="2"/>
  <c r="E131" i="2"/>
  <c r="E130" i="2"/>
  <c r="E129" i="2"/>
  <c r="E127" i="2"/>
  <c r="E128" i="2"/>
  <c r="E125" i="2"/>
  <c r="E126" i="2"/>
  <c r="E124" i="2"/>
  <c r="E123" i="2"/>
  <c r="E120" i="2"/>
  <c r="E122" i="2"/>
  <c r="E105" i="2"/>
  <c r="E50" i="2"/>
  <c r="E49" i="2"/>
  <c r="E104" i="2"/>
  <c r="E103" i="2"/>
  <c r="E102" i="2"/>
  <c r="E101" i="2"/>
  <c r="E100" i="2"/>
  <c r="E99" i="2"/>
  <c r="E98" i="2"/>
  <c r="E97" i="2"/>
  <c r="E96" i="2"/>
  <c r="E95" i="2"/>
  <c r="E94" i="2"/>
  <c r="E93" i="2"/>
  <c r="C8" i="4"/>
  <c r="L6" i="5"/>
  <c r="D13" i="4"/>
  <c r="D11" i="4"/>
  <c r="E87" i="2"/>
  <c r="D10" i="4"/>
  <c r="E119" i="2"/>
  <c r="D12" i="4"/>
  <c r="E48" i="2"/>
  <c r="D9"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44" i="1"/>
  <c r="E153" i="2" s="1"/>
  <c r="AD44" i="1"/>
  <c r="L44" i="1"/>
  <c r="AV8" i="1"/>
  <c r="AD8" i="1"/>
  <c r="L8" i="1"/>
  <c r="A12" i="1"/>
  <c r="J10" i="1"/>
  <c r="E21" i="2" l="1"/>
  <c r="E22" i="2"/>
  <c r="E19" i="2"/>
  <c r="E20" i="2"/>
  <c r="E159" i="2"/>
  <c r="E152" i="2"/>
  <c r="E7" i="2"/>
  <c r="D8" i="4"/>
  <c r="E17" i="2"/>
  <c r="E18" i="2"/>
  <c r="E15" i="2"/>
  <c r="E16" i="2"/>
  <c r="E13" i="2"/>
  <c r="E14" i="2"/>
  <c r="E8" i="2"/>
  <c r="E10" i="2"/>
  <c r="E12" i="2"/>
  <c r="E9" i="2"/>
  <c r="E11" i="2"/>
  <c r="E171" i="2"/>
  <c r="E167" i="2"/>
  <c r="E154" i="2"/>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<sst xmlns="http://schemas.openxmlformats.org/spreadsheetml/2006/main" count="1058" uniqueCount="271">
  <si>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</si>
  <si>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</si>
  <si>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</si>
  <si>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</si>
  <si>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</si>
  <si>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</si>
  <si>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</si>
  <si>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</si>
  <si>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</si>
  <si>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</si>
  <si>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</si>
  <si>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</si>
  <si>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</si>
  <si>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</si>
  <si>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</si>
  <si>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</si>
  <si>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</si>
  <si>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</si>
  <si>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</si>
  <si>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</si>
  <si>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</si>
  <si>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</si>
  <si>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</si>
  <si>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</si>
  <si>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</si>
  <si>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</si>
  <si>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</si>
  <si>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</si>
  <si>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</si>
  <si>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</si>
  <si>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</si>
  <si>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</si>
  <si>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</si>
  <si>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</si>
  <si>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</si>
  <si>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</si>
  <si>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</si>
  <si>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</si>
  <si>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</si>
  <si>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</si>
  <si>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</si>
  <si>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</si>
  <si>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</si>
  <si>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</si>
  <si>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</si>
  <si>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</si>
  <si>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</si>
  <si>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</si>
  <si>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</si>
  <si>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</si>
  <si>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</si>
  <si>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</si>
  <si>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</si>
  <si>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</si>
  <si>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</si>
  <si>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</si>
  <si>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</si>
  <si>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</si>
  <si>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</si>
  <si>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</si>
  <si>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</si>
  <si>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</si>
  <si>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</si>
  <si>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</si>
  <si>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</si>
  <si>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</si>
  <si>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</si>
  <si>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</si>
  <si>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</si>
  <si>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</si>
  <si>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</si>
  <si>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</si>
  <si>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</si>
  <si>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</si>
  <si>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</si>
  <si>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</si>
  <si>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</si>
  <si>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</si>
  <si>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</si>
  <si>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</si>
  <si>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</si>
  <si>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</si>
  <si>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</si>
  <si>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</si>
  <si>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</si>
  <si>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</si>
  <si>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</si>
  <si>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</si>
  <si>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</si>
  <si>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</si>
  <si>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</si>
  <si>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</si>
  <si>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</si>
  <si>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</si>
  <si>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</si>
  <si>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</si>
  <si>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</si>
  <si>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</si>
  <si>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</si>
  <si>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</si>
  <si>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</si>
  <si>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</si>
  <si>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</si>
  <si>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</si>
  <si>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</si>
  <si>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</si>
  <si>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</si>
  <si>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</si>
  <si>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</si>
  <si>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</si>
  <si>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</si>
  <si>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</si>
  <si>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</si>
  <si>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</si>
  <si>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</si>
  <si>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</si>
  <si>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</si>
  <si>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</si>
  <si>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</si>
  <si>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</si>
  <si>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</si>
  <si>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</si>
  <si>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</si>
  <si>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</si>
  <si>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</si>
  <si>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</si>
  <si>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</si>
  <si>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</si>
  <si>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</si>
  <si>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</si>
  <si>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</si>
  <si>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</si>
  <si>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</si>
  <si>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</si>
  <si>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</si>
  <si>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</si>
  <si>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</si>
  <si>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</si>
  <si>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</si>
  <si>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</si>
  <si>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</si>
  <si>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</si>
  <si>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</si>
  <si>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</si>
  <si>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</si>
  <si>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</si>
  <si>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</si>
  <si>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</si>
  <si>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</si>
  <si>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</si>
  <si>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</si>
  <si>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</si>
  <si>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</si>
  <si>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</si>
  <si>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</si>
  <si>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</si>
  <si>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</si>
  <si>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</si>
  <si>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</si>
  <si>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</si>
  <si>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</si>
  <si>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</si>
  <si>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</si>
  <si>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</si>
  <si>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</si>
  <si>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</si>
  <si>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</si>
  <si>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</si>
  <si>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</si>
  <si>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</si>
  <si>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</si>
  <si>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</si>
  <si>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</si>
  <si>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</si>
  <si>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</si>
  <si>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</si>
  <si>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</si>
  <si>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</si>
  <si>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</si>
  <si>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</si>
  <si>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</si>
  <si>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</si>
  <si>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</si>
  <si>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</si>
  <si>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</si>
  <si>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</si>
  <si>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</si>
  <si>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</si>
  <si>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</si>
  <si>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</si>
  <si>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</si>
  <si>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</si>
  <si>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</si>
  <si>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</si>
  <si>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</si>
  <si>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</si>
  <si>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</si>
  <si>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</si>
  <si>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</si>
  <si>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</si>
  <si>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</si>
  <si>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</si>
  <si>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</si>
  <si>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</si>
  <si>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</si>
  <si>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</si>
  <si>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</si>
  <si>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</si>
  <si>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</si>
  <si>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</si>
  <si>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</si>
  <si>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</si>
  <si>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</si>
  <si>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</si>
  <si>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</si>
  <si>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</si>
  <si>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</si>
  <si>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</si>
  <si>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</si>
  <si>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</si>
  <si>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</si>
  <si>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</si>
  <si>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</si>
  <si>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</si>
  <si>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</si>
  <si>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</si>
  <si>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</si>
  <si>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</si>
  <si>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</si>
  <si>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</si>
  <si>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</si>
  <si>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</si>
  <si>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</si>
  <si>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</si>
  <si>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</si>
  <si>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</si>
  <si>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</si>
  <si>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</si>
  <si>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</si>
  <si>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</si>
  <si>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</si>
  <si>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</si>
  <si>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</si>
  <si>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</si>
  <si>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</si>
  <si>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</si>
  <si>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</si>
  <si>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</si>
  <si>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</si>
  <si>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</si>
  <si>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</si>
  <si>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</si>
  <si>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</si>
  <si>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</si>
  <si>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</si>
  <si>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</si>
  <si>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</si>
  <si>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</si>
  <si>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</si>
  <si>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</si>
  <si>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</si>
  <si>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</si>
  <si>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</si>
  <si>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AFIAS</t>
  </si>
  <si>
    <t>Tumormarker Control</t>
  </si>
  <si>
    <t>TMCOVH25</t>
  </si>
  <si>
    <t>PSA / PSA Neo</t>
  </si>
  <si>
    <r>
      <t xml:space="preserve">Level 1
</t>
    </r>
    <r>
      <rPr>
        <b/>
        <sz val="11"/>
        <color rgb="FFFF0000"/>
        <rFont val="Arial"/>
        <family val="2"/>
      </rPr>
      <t>Lot. PSVLA36X</t>
    </r>
  </si>
  <si>
    <r>
      <t xml:space="preserve">Level 2
</t>
    </r>
    <r>
      <rPr>
        <b/>
        <sz val="11"/>
        <color rgb="FFFF0000"/>
        <rFont val="Arial"/>
        <family val="2"/>
      </rPr>
      <t>Lot. PSVLA36X</t>
    </r>
  </si>
  <si>
    <r>
      <t xml:space="preserve">Level 1
</t>
    </r>
    <r>
      <rPr>
        <b/>
        <sz val="11"/>
        <color rgb="FFFF0000"/>
        <rFont val="Arial"/>
        <family val="2"/>
      </rPr>
      <t>Lot. PSVGA26X</t>
    </r>
  </si>
  <si>
    <r>
      <t xml:space="preserve">Level 2
</t>
    </r>
    <r>
      <rPr>
        <b/>
        <sz val="11"/>
        <color rgb="FFFF0000"/>
        <rFont val="Arial"/>
        <family val="2"/>
      </rPr>
      <t>Lot. PSVGA26X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</si>
</sst>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
  </numFmts>
  <fonts count="34"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
      <b/>
      <sz val="11"/>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1">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9" fillId="0" borderId="49" xfId="2" applyFont="1" applyBorder="1" applyAlignment="1" applyProtection="1">
      <alignment horizontal="center" vertical="center"/>
      <protection locked="0"/>
    </xf>
    <xf numFmtId="0" fontId="29" fillId="0" borderId="5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9" fillId="0" borderId="58" xfId="2" applyFont="1" applyBorder="1" applyAlignment="1" applyProtection="1">
      <alignment horizontal="center"/>
      <protection locked="0"/>
    </xf>
    <xf numFmtId="0" fontId="29" fillId="0" borderId="59" xfId="2" applyFont="1" applyBorder="1" applyProtection="1">
      <protection locked="0"/>
    </xf>
    <xf numFmtId="0" fontId="29" fillId="0" borderId="59" xfId="2" applyFont="1" applyBorder="1" applyAlignment="1" applyProtection="1">
      <alignment horizontal="center"/>
      <protection locked="0"/>
    </xf>
    <xf numFmtId="0" fontId="29"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9"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9" fillId="0" borderId="49" xfId="2" applyFont="1" applyBorder="1" applyAlignment="1" applyProtection="1">
      <alignment horizontal="center"/>
      <protection locked="0"/>
    </xf>
    <xf numFmtId="0" fontId="29" fillId="0" borderId="50" xfId="2" applyFont="1" applyBorder="1" applyAlignment="1" applyProtection="1">
      <alignment horizontal="center"/>
      <protection locked="0"/>
    </xf>
    <xf numFmtId="0" fontId="29" fillId="0" borderId="77" xfId="2" applyFont="1" applyBorder="1" applyAlignment="1" applyProtection="1">
      <alignment horizontal="right"/>
      <protection locked="0"/>
    </xf>
    <xf numFmtId="0" fontId="14"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8"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16" fillId="0" borderId="0" xfId="0" applyFont="1" applyAlignment="1">
      <alignment horizontal="left" vertical="center"/>
    </xf>
    <xf numFmtId="0" fontId="16" fillId="0" borderId="0" xfId="0" quotePrefix="1" applyFont="1" applyAlignment="1">
      <alignment horizontal="right"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16" fillId="0" borderId="25" xfId="0" quotePrefix="1"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2" fillId="0" borderId="21" xfId="0" applyFont="1" applyBorder="1" applyAlignment="1">
      <alignment horizontal="center" vertical="center"/>
    </xf>
    <xf numFmtId="0" fontId="28" fillId="2" borderId="21"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36" xfId="0" applyFont="1" applyFill="1" applyBorder="1" applyAlignment="1">
      <alignment horizontal="center" vertical="center" wrapText="1"/>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4" xfId="0" applyFont="1" applyFill="1" applyBorder="1" applyAlignment="1">
      <alignment horizontal="center" vertical="center"/>
    </xf>
    <xf numFmtId="0" fontId="25" fillId="2" borderId="21" xfId="0" applyFont="1" applyFill="1" applyBorder="1" applyAlignment="1">
      <alignment horizontal="center" vertical="center"/>
    </xf>
    <xf numFmtId="0" fontId="25" fillId="2" borderId="22" xfId="0" applyFont="1" applyFill="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2" fontId="2" fillId="0" borderId="21" xfId="0" quotePrefix="1" applyNumberFormat="1" applyFont="1" applyBorder="1" applyAlignment="1">
      <alignment horizontal="center"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shrinkToFit="1"/>
    </xf>
    <xf numFmtId="0" fontId="25" fillId="2" borderId="32" xfId="0" applyFont="1" applyFill="1" applyBorder="1" applyAlignment="1">
      <alignment horizontal="left" shrinkToFit="1"/>
    </xf>
    <xf numFmtId="0" fontId="25" fillId="2" borderId="32" xfId="0" applyFont="1" applyFill="1" applyBorder="1" applyAlignment="1">
      <alignment vertical="center" shrinkToFit="1"/>
    </xf>
    <xf numFmtId="0" fontId="25" fillId="2" borderId="32" xfId="0" applyFont="1" applyFill="1" applyBorder="1" applyAlignment="1">
      <alignment horizontal="right" shrinkToFit="1"/>
    </xf>
    <xf numFmtId="0" fontId="25" fillId="2" borderId="33" xfId="0" applyFont="1" applyFill="1" applyBorder="1" applyAlignment="1">
      <alignment horizontal="right" shrinkToFit="1"/>
    </xf>
    <xf numFmtId="0" fontId="26" fillId="2" borderId="42" xfId="0" applyFont="1" applyFill="1" applyBorder="1" applyAlignment="1">
      <alignment horizontal="center"/>
    </xf>
    <xf numFmtId="0" fontId="29" fillId="0" borderId="50" xfId="2" applyFont="1" applyBorder="1" applyAlignment="1" applyProtection="1">
      <alignment horizontal="center"/>
      <protection locked="0"/>
    </xf>
    <xf numFmtId="0" fontId="28" fillId="6" borderId="43" xfId="2" applyFont="1" applyFill="1" applyBorder="1" applyAlignment="1" applyProtection="1">
      <alignment horizontal="left"/>
      <protection locked="0"/>
    </xf>
    <xf numFmtId="0" fontId="28" fillId="6" borderId="44" xfId="2" applyFont="1" applyFill="1" applyBorder="1" applyAlignment="1" applyProtection="1">
      <alignment horizontal="left"/>
      <protection locked="0"/>
    </xf>
    <xf numFmtId="0" fontId="28" fillId="6" borderId="45" xfId="2" applyFont="1" applyFill="1" applyBorder="1" applyAlignment="1" applyProtection="1">
      <alignment horizontal="left"/>
      <protection locked="0"/>
    </xf>
    <xf numFmtId="0" fontId="14" fillId="2" borderId="52" xfId="2" applyFont="1" applyFill="1" applyBorder="1" applyAlignment="1" applyProtection="1">
      <alignment horizontal="left" vertical="center"/>
      <protection locked="0"/>
    </xf>
    <xf numFmtId="0" fontId="14" fillId="2" borderId="53" xfId="2" applyFont="1" applyFill="1" applyBorder="1" applyAlignment="1" applyProtection="1">
      <alignment horizontal="left" vertical="center"/>
      <protection locked="0"/>
    </xf>
    <xf numFmtId="0" fontId="14" fillId="2" borderId="54" xfId="2" applyFont="1" applyFill="1" applyBorder="1" applyAlignment="1" applyProtection="1">
      <alignment horizontal="left" vertical="center"/>
      <protection locked="0"/>
    </xf>
    <xf numFmtId="0" fontId="30" fillId="8" borderId="25" xfId="2" applyFont="1" applyFill="1" applyBorder="1" applyAlignment="1">
      <alignment horizontal="left" vertical="top" wrapText="1"/>
    </xf>
    <xf numFmtId="0" fontId="30" fillId="8" borderId="67" xfId="2" applyFont="1" applyFill="1" applyBorder="1" applyAlignment="1">
      <alignment horizontal="left" vertical="top" wrapText="1"/>
    </xf>
    <xf numFmtId="0" fontId="30" fillId="8" borderId="0" xfId="2" applyFont="1" applyFill="1" applyAlignment="1">
      <alignment horizontal="left" vertical="top" wrapText="1"/>
    </xf>
    <xf numFmtId="0" fontId="30" fillId="8" borderId="62" xfId="2" applyFont="1" applyFill="1" applyBorder="1" applyAlignment="1">
      <alignment horizontal="left" vertical="top" wrapText="1"/>
    </xf>
    <xf numFmtId="0" fontId="30" fillId="8" borderId="72" xfId="2" applyFont="1" applyFill="1" applyBorder="1" applyAlignment="1">
      <alignment horizontal="left" vertical="top" wrapText="1"/>
    </xf>
    <xf numFmtId="0" fontId="30" fillId="8" borderId="73" xfId="2" applyFont="1" applyFill="1" applyBorder="1" applyAlignment="1">
      <alignment horizontal="left" vertical="top" wrapText="1"/>
    </xf>
    <xf numFmtId="0" fontId="28" fillId="6" borderId="74" xfId="2" applyFont="1" applyFill="1" applyBorder="1" applyAlignment="1" applyProtection="1">
      <alignment horizontal="left"/>
      <protection locked="0"/>
    </xf>
    <xf numFmtId="0" fontId="28" fillId="6" borderId="75" xfId="2" applyFont="1" applyFill="1" applyBorder="1" applyAlignment="1" applyProtection="1">
      <alignment horizontal="left"/>
      <protection locked="0"/>
    </xf>
    <xf numFmtId="0" fontId="28" fillId="6" borderId="76" xfId="2" applyFont="1" applyFill="1" applyBorder="1" applyAlignment="1" applyProtection="1">
      <alignment horizontal="left"/>
      <protection locked="0"/>
    </xf>
    <xf numFmtId="0" fontId="29" fillId="8" borderId="85" xfId="2" applyFont="1" applyFill="1" applyBorder="1" applyAlignment="1">
      <alignment horizontal="right"/>
    </xf>
    <xf numFmtId="0" fontId="29" fillId="8" borderId="64" xfId="2" applyFont="1" applyFill="1" applyBorder="1" applyAlignment="1">
      <alignment horizontal="right"/>
    </xf>
    <xf numFmtId="0" fontId="29" fillId="8" borderId="86" xfId="2" applyFont="1" applyFill="1" applyBorder="1" applyAlignment="1">
      <alignment horizontal="right"/>
    </xf>
    <xf numFmtId="0" fontId="29"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31" fillId="5" borderId="81" xfId="2" applyFont="1" applyFill="1" applyBorder="1" applyAlignment="1" applyProtection="1">
      <alignment horizontal="right"/>
      <protection locked="0"/>
    </xf>
    <xf numFmtId="0" fontId="31" fillId="5" borderId="82" xfId="2" applyFont="1" applyFill="1" applyBorder="1" applyAlignment="1" applyProtection="1">
      <alignment horizontal="right"/>
      <protection locked="0"/>
    </xf>
    <xf numFmtId="0" fontId="29" fillId="8" borderId="83" xfId="2" applyFont="1" applyFill="1" applyBorder="1" applyAlignment="1">
      <alignment horizontal="right"/>
    </xf>
    <xf numFmtId="0" fontId="29" fillId="8" borderId="50" xfId="2" applyFont="1" applyFill="1" applyBorder="1" applyAlignment="1">
      <alignment horizontal="right"/>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4">
    <cellStyle name="Komma 2" xfId="3" xr:uid="{C1AE93F3-E8AD-49E0-A299-CEEFF4ED9D31}"/>
    <cellStyle name="Prozent" xfId="1" builtinId="5"/>
    <cellStyle name="Standard" xfId="0" builtinId="0"/>
    <cellStyle name="Standard 2" xfId="2" xr:uid="{26884428-0A0F-4A8D-868B-1E76288DA920}"/>
  </cellStyles>
  <dxfs count="233">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2" name="Grafik 1">
          <a:extLst>
            <a:ext uri="{FF2B5EF4-FFF2-40B4-BE49-F238E27FC236}">
              <a16:creationId xmlns:a16="http://schemas.microsoft.com/office/drawing/2014/main" id="{89A7A91A-19E7-4676-9E25-D292B613E403}"/>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T15" sqref="T15"/>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73" t="s">
        <v>26</v>
      </c>
      <c r="B1" s="127"/>
      <c r="C1" s="127" t="s">
        <v>263</v>
      </c>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8"/>
      <c r="AV1" s="15"/>
      <c r="AW1" s="15"/>
      <c r="AX1" s="15"/>
      <c r="AY1" s="15"/>
      <c r="AZ1" s="15"/>
      <c r="BA1" s="15"/>
    </row>
    <row r="2" spans="1:56" ht="12.75" customHeight="1" x14ac:dyDescent="0.2">
      <c r="A2" s="174"/>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30"/>
      <c r="AV2" s="15"/>
      <c r="AW2" s="15"/>
      <c r="AX2" s="15"/>
      <c r="AY2" s="15"/>
      <c r="AZ2" s="15"/>
      <c r="BA2" s="15"/>
    </row>
    <row r="3" spans="1:56" ht="30.75" customHeight="1" x14ac:dyDescent="0.2">
      <c r="A3" s="175" t="s">
        <v>25</v>
      </c>
      <c r="B3" s="176"/>
      <c r="C3" s="177" t="s">
        <v>264</v>
      </c>
      <c r="D3" s="177"/>
      <c r="E3" s="177"/>
      <c r="F3" s="177"/>
      <c r="G3" s="177"/>
      <c r="H3" s="177"/>
      <c r="I3" s="177"/>
      <c r="J3" s="177"/>
      <c r="K3" s="177"/>
      <c r="L3" s="177"/>
      <c r="M3" s="177"/>
      <c r="N3" s="177"/>
      <c r="O3" s="177"/>
      <c r="P3" s="177"/>
      <c r="Q3" s="177"/>
      <c r="R3" s="122"/>
      <c r="S3" s="122" t="s">
        <v>27</v>
      </c>
      <c r="T3" s="177" t="s">
        <v>265</v>
      </c>
      <c r="U3" s="177"/>
      <c r="V3" s="177"/>
      <c r="W3" s="177"/>
      <c r="X3" s="177"/>
      <c r="Y3" s="177"/>
      <c r="Z3" s="177"/>
      <c r="AA3" s="177"/>
      <c r="AB3" s="177"/>
      <c r="AC3" s="177"/>
      <c r="AD3" s="177"/>
      <c r="AE3" s="177"/>
      <c r="AF3" s="176" t="s">
        <v>29</v>
      </c>
      <c r="AG3" s="176"/>
      <c r="AH3" s="176"/>
      <c r="AI3" s="176"/>
      <c r="AJ3" s="176"/>
      <c r="AK3" s="131">
        <v>46264</v>
      </c>
      <c r="AL3" s="131"/>
      <c r="AM3" s="131"/>
      <c r="AN3" s="131"/>
      <c r="AO3" s="131"/>
      <c r="AP3" s="131"/>
      <c r="AQ3" s="131"/>
      <c r="AR3" s="131"/>
      <c r="AS3" s="131"/>
      <c r="AT3" s="131"/>
      <c r="AU3" s="132"/>
      <c r="AV3" s="17"/>
      <c r="AW3" s="17"/>
      <c r="AX3" s="17"/>
      <c r="AY3" s="17"/>
      <c r="AZ3" s="17"/>
      <c r="BA3" s="17"/>
    </row>
    <row r="4" spans="1:56" ht="14.25" customHeight="1" x14ac:dyDescent="0.2">
      <c r="A4" s="187" t="str">
        <f>IF(V4="","Welche Art von Vorlage wird benötigt? Wählen Sie im orangen Feld (rechts) aus.","")</f>
        <v/>
      </c>
      <c r="B4" s="187"/>
      <c r="C4" s="187"/>
      <c r="D4" s="187"/>
      <c r="E4" s="187"/>
      <c r="F4" s="187"/>
      <c r="G4" s="187"/>
      <c r="H4" s="187"/>
      <c r="I4" s="187"/>
      <c r="J4" s="187"/>
      <c r="K4" s="187"/>
      <c r="L4" s="187"/>
      <c r="M4" s="187"/>
      <c r="N4" s="187"/>
      <c r="O4" s="187"/>
      <c r="P4" s="187"/>
      <c r="Q4" s="187"/>
      <c r="R4" s="187"/>
      <c r="S4" s="187"/>
      <c r="T4" s="187"/>
      <c r="U4" s="187"/>
      <c r="V4" s="186" t="s">
        <v>34</v>
      </c>
      <c r="W4" s="186"/>
      <c r="X4" s="186"/>
      <c r="Y4" s="186"/>
      <c r="Z4" s="186"/>
      <c r="AA4" s="186"/>
      <c r="AB4" s="186"/>
      <c r="AC4" s="186"/>
      <c r="AD4" s="186"/>
      <c r="AE4" s="186"/>
      <c r="AF4" s="186"/>
      <c r="AG4" s="186"/>
      <c r="AH4" s="186"/>
      <c r="AI4" s="186"/>
      <c r="AJ4" s="186"/>
      <c r="AK4" s="186"/>
      <c r="AM4" s="137" t="str">
        <f>IF($V$4="","Nach jedem Gebrauch eine neue Vorlage öffnen -&gt; Speichern unter","")</f>
        <v/>
      </c>
      <c r="AN4" s="137"/>
      <c r="AO4" s="137"/>
      <c r="AP4" s="137"/>
      <c r="AQ4" s="137"/>
      <c r="AR4" s="137"/>
      <c r="AS4" s="137"/>
      <c r="AT4" s="137"/>
      <c r="AU4" s="137"/>
      <c r="AV4" s="137"/>
      <c r="AW4" s="137"/>
      <c r="AX4" s="137"/>
      <c r="AY4" s="137"/>
      <c r="AZ4" s="137"/>
      <c r="BA4" s="137"/>
      <c r="BB4" s="137"/>
      <c r="BC4" s="137"/>
    </row>
    <row r="5" spans="1:56" ht="12.75" customHeight="1" x14ac:dyDescent="0.2">
      <c r="A5" s="182" t="s">
        <v>266</v>
      </c>
      <c r="B5" s="183"/>
      <c r="C5" s="18"/>
      <c r="D5" s="143" t="s">
        <v>0</v>
      </c>
      <c r="E5" s="144"/>
      <c r="F5" s="144"/>
      <c r="G5" s="144"/>
      <c r="H5" s="144"/>
      <c r="I5" s="144"/>
      <c r="J5" s="144"/>
      <c r="K5" s="144"/>
      <c r="L5" s="144"/>
      <c r="M5" s="145"/>
      <c r="N5" s="158">
        <v>0.21</v>
      </c>
      <c r="O5" s="158"/>
      <c r="P5" s="158"/>
      <c r="Q5" s="159"/>
      <c r="R5" s="19"/>
      <c r="S5" s="182" t="s">
        <v>266</v>
      </c>
      <c r="T5" s="183"/>
      <c r="U5" s="18"/>
      <c r="V5" s="143" t="s">
        <v>0</v>
      </c>
      <c r="W5" s="144"/>
      <c r="X5" s="144"/>
      <c r="Y5" s="144"/>
      <c r="Z5" s="144"/>
      <c r="AA5" s="144"/>
      <c r="AB5" s="144"/>
      <c r="AC5" s="144"/>
      <c r="AD5" s="144"/>
      <c r="AE5" s="145"/>
      <c r="AF5" s="158">
        <v>0.21</v>
      </c>
      <c r="AG5" s="158"/>
      <c r="AH5" s="158"/>
      <c r="AI5" s="159"/>
      <c r="AJ5" s="40"/>
      <c r="AK5" s="178" t="s">
        <v>9</v>
      </c>
      <c r="AL5" s="179"/>
      <c r="AM5" s="18"/>
      <c r="AN5" s="143" t="s">
        <v>0</v>
      </c>
      <c r="AO5" s="144"/>
      <c r="AP5" s="144"/>
      <c r="AQ5" s="144"/>
      <c r="AR5" s="144"/>
      <c r="AS5" s="144"/>
      <c r="AT5" s="144"/>
      <c r="AU5" s="144"/>
      <c r="AV5" s="144"/>
      <c r="AW5" s="145"/>
      <c r="AX5" s="158" t="str">
        <f>IFERROR(VLOOKUP(AK5,'Qualabtoleranzen&amp;Einheiten'!$B$6:$E$200,2,FALSE),"")</f>
        <v/>
      </c>
      <c r="AY5" s="158"/>
      <c r="AZ5" s="158"/>
      <c r="BA5" s="159"/>
    </row>
    <row r="6" spans="1:56" ht="12.75" customHeight="1" x14ac:dyDescent="0.2">
      <c r="A6" s="184"/>
      <c r="B6" s="185"/>
      <c r="C6" s="18"/>
      <c r="D6" s="143" t="s">
        <v>8</v>
      </c>
      <c r="E6" s="144"/>
      <c r="F6" s="144"/>
      <c r="G6" s="144"/>
      <c r="H6" s="144"/>
      <c r="I6" s="144"/>
      <c r="J6" s="144"/>
      <c r="K6" s="144"/>
      <c r="L6" s="144"/>
      <c r="M6" s="145"/>
      <c r="N6" s="158">
        <v>0.21</v>
      </c>
      <c r="O6" s="158"/>
      <c r="P6" s="158"/>
      <c r="Q6" s="159"/>
      <c r="R6" s="19"/>
      <c r="S6" s="184"/>
      <c r="T6" s="185"/>
      <c r="U6" s="18"/>
      <c r="V6" s="143" t="s">
        <v>8</v>
      </c>
      <c r="W6" s="144"/>
      <c r="X6" s="144"/>
      <c r="Y6" s="144"/>
      <c r="Z6" s="144"/>
      <c r="AA6" s="144"/>
      <c r="AB6" s="144"/>
      <c r="AC6" s="144"/>
      <c r="AD6" s="144"/>
      <c r="AE6" s="145"/>
      <c r="AF6" s="158">
        <v>0.21</v>
      </c>
      <c r="AG6" s="158"/>
      <c r="AH6" s="158"/>
      <c r="AI6" s="159"/>
      <c r="AJ6" s="40"/>
      <c r="AK6" s="180"/>
      <c r="AL6" s="181"/>
      <c r="AM6" s="18"/>
      <c r="AN6" s="143" t="s">
        <v>8</v>
      </c>
      <c r="AO6" s="144"/>
      <c r="AP6" s="144"/>
      <c r="AQ6" s="144"/>
      <c r="AR6" s="144"/>
      <c r="AS6" s="144"/>
      <c r="AT6" s="144"/>
      <c r="AU6" s="144"/>
      <c r="AV6" s="144"/>
      <c r="AW6" s="145"/>
      <c r="AX6" s="158" t="str">
        <f>IFERROR(VLOOKUP(AK5,'Qualabtoleranzen&amp;Einheiten'!$B$6:$E$200,3,FALSE),"")</f>
        <v/>
      </c>
      <c r="AY6" s="158"/>
      <c r="AZ6" s="158"/>
      <c r="BA6" s="159"/>
    </row>
    <row r="7" spans="1:56" ht="12.75" customHeight="1" x14ac:dyDescent="0.2">
      <c r="A7" s="169" t="s">
        <v>269</v>
      </c>
      <c r="B7" s="170"/>
      <c r="C7" s="18"/>
      <c r="D7" s="146" t="str">
        <f>IF(AND($V$4="Eine Vorlage zur Zielwertermittlung",NOT(L7="----------")),"neuer Zielwert",IF(NOT($V$4="Eine Vorlage zur Zielwertermittlung"),"Zielwert",""))</f>
        <v>Zielwert</v>
      </c>
      <c r="E7" s="147"/>
      <c r="F7" s="147"/>
      <c r="G7" s="147"/>
      <c r="H7" s="147"/>
      <c r="I7" s="147"/>
      <c r="J7" s="147"/>
      <c r="K7" s="148"/>
      <c r="L7" s="167">
        <v>1.1599999999999999</v>
      </c>
      <c r="M7" s="167"/>
      <c r="N7" s="167"/>
      <c r="O7" s="160" t="s">
        <v>97</v>
      </c>
      <c r="P7" s="161"/>
      <c r="Q7" s="162"/>
      <c r="R7" s="19"/>
      <c r="S7" s="169" t="s">
        <v>270</v>
      </c>
      <c r="T7" s="170"/>
      <c r="U7" s="18"/>
      <c r="V7" s="146" t="str">
        <f>IF(AND($V$4="Eine Vorlage zur Zielwertermittlung",NOT(AD7="----------")),"neuer Zielwert",IF(NOT($V$4="Eine Vorlage zur Zielwertermittlung"),"Zielwert",""))</f>
        <v>Zielwert</v>
      </c>
      <c r="W7" s="147"/>
      <c r="X7" s="147"/>
      <c r="Y7" s="147"/>
      <c r="Z7" s="147"/>
      <c r="AA7" s="147"/>
      <c r="AB7" s="147"/>
      <c r="AC7" s="148"/>
      <c r="AD7" s="167">
        <v>7.53</v>
      </c>
      <c r="AE7" s="167"/>
      <c r="AF7" s="167"/>
      <c r="AG7" s="160" t="s">
        <v>97</v>
      </c>
      <c r="AH7" s="161"/>
      <c r="AI7" s="162"/>
      <c r="AJ7" s="40"/>
      <c r="AK7" s="163" t="s">
        <v>30</v>
      </c>
      <c r="AL7" s="164"/>
      <c r="AM7" s="18"/>
      <c r="AN7" s="146" t="str">
        <f>IF(AND($V$4="Eine Vorlage zur Zielwertermittlung",NOT(AV7="----------")),"neuer Zielwert",IF(NOT($V$4="Eine Vorlage zur Zielwertermittlung"),"Zielwert",""))</f>
        <v>Zielwert</v>
      </c>
      <c r="AO7" s="147"/>
      <c r="AP7" s="147"/>
      <c r="AQ7" s="147"/>
      <c r="AR7" s="147"/>
      <c r="AS7" s="147"/>
      <c r="AT7" s="147"/>
      <c r="AU7" s="148"/>
      <c r="AV7" s="167" t="str" cm="1">
        <f t="array" ref="AV7">IF(NOT($V$4="Eine Vorlage zur Zielwertermittlung"),"",IF(AND(AL13:AL37="",$V$4="Eine Vorlage zur Zielwertermittlung"),"----------",ROUND(AVERAGE(AL13:AL37),IF(AL12="0 Komastellen",0,IF(AL12="1 Komastelle",1,IF(AL12="2 Komastellen",2,IF(AL12="3 Komastellen",3,1)))))))</f>
        <v/>
      </c>
      <c r="AW7" s="167"/>
      <c r="AX7" s="167"/>
      <c r="AY7" s="160" t="str">
        <f>IFERROR(VLOOKUP(AK5,'Qualabtoleranzen&amp;Einheiten'!$B$6:$E$200,4,FALSE),"Einheit")</f>
        <v>Einheit</v>
      </c>
      <c r="AZ7" s="161"/>
      <c r="BA7" s="162"/>
    </row>
    <row r="8" spans="1:56" ht="12.75" customHeight="1" x14ac:dyDescent="0.2">
      <c r="A8" s="171"/>
      <c r="B8" s="172"/>
      <c r="C8" s="18"/>
      <c r="D8" s="141" t="str">
        <f>IF(L8="","","Standardabweichung")</f>
        <v>Standardabweichung</v>
      </c>
      <c r="E8" s="141"/>
      <c r="F8" s="141"/>
      <c r="G8" s="141"/>
      <c r="H8" s="141"/>
      <c r="I8" s="141"/>
      <c r="J8" s="141"/>
      <c r="K8" s="141"/>
      <c r="L8" s="142">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0.08</v>
      </c>
      <c r="M8" s="142"/>
      <c r="N8" s="142"/>
      <c r="O8" s="155" t="str">
        <f>IF(L8="","",O7)</f>
        <v>ng/ml</v>
      </c>
      <c r="P8" s="155"/>
      <c r="Q8" s="155"/>
      <c r="R8" s="19"/>
      <c r="S8" s="171"/>
      <c r="T8" s="172"/>
      <c r="U8" s="18"/>
      <c r="V8" s="141" t="str">
        <f>IF(AD8="","","Standardabweichung")</f>
        <v>Standardabweichung</v>
      </c>
      <c r="W8" s="141"/>
      <c r="X8" s="141"/>
      <c r="Y8" s="141"/>
      <c r="Z8" s="141"/>
      <c r="AA8" s="141"/>
      <c r="AB8" s="141"/>
      <c r="AC8" s="141"/>
      <c r="AD8" s="142">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0.53</v>
      </c>
      <c r="AE8" s="142"/>
      <c r="AF8" s="142"/>
      <c r="AG8" s="155" t="str">
        <f>IF(AD8="","",AG7)</f>
        <v>ng/ml</v>
      </c>
      <c r="AH8" s="155"/>
      <c r="AI8" s="155"/>
      <c r="AJ8" s="40"/>
      <c r="AK8" s="165"/>
      <c r="AL8" s="166"/>
      <c r="AM8" s="18"/>
      <c r="AN8" s="141" t="str">
        <f>IF(AV8="","","Standardabweichung")</f>
        <v/>
      </c>
      <c r="AO8" s="141"/>
      <c r="AP8" s="141"/>
      <c r="AQ8" s="141"/>
      <c r="AR8" s="141"/>
      <c r="AS8" s="141"/>
      <c r="AT8" s="141"/>
      <c r="AU8" s="141"/>
      <c r="AV8" s="142"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42"/>
      <c r="AX8" s="142"/>
      <c r="AY8" s="155" t="str">
        <f>IF(AV8="","",AY7)</f>
        <v/>
      </c>
      <c r="AZ8" s="155"/>
      <c r="BA8" s="155"/>
    </row>
    <row r="9" spans="1:56" ht="13.5" x14ac:dyDescent="0.25">
      <c r="A9" s="60" t="str">
        <f>IF($V$4="Eine Vorlage zur Zielwertüberwachung","Verwendeter ZW =","")</f>
        <v/>
      </c>
      <c r="B9" s="138" t="s">
        <v>36</v>
      </c>
      <c r="C9" s="138"/>
      <c r="D9" s="139" t="str">
        <f>IF(AND($V$4="Eine Vorlage zur Zielwertüberwachung",NOT(O9="")),"errechneter Mittelwert:","")</f>
        <v/>
      </c>
      <c r="E9" s="139"/>
      <c r="F9" s="139"/>
      <c r="G9" s="139"/>
      <c r="H9" s="139"/>
      <c r="I9" s="139"/>
      <c r="J9" s="139"/>
      <c r="K9" s="139"/>
      <c r="L9" s="139"/>
      <c r="M9" s="139"/>
      <c r="N9" s="139"/>
      <c r="O9" s="140" t="str" cm="1">
        <f t="array" ref="O9">IF(OR(AND(B13:B37=""),NOT($V$4="Eine Vorlage zur Zielwertüberwachung")),"",ROUND(AVERAGE(B13:B37),IF(B12="0 Komastellen",0,IF(B12="1 Komastelle",1,IF(B12="2 Komastellen",2,IF(B12="3 Komastellen",3,1))))))</f>
        <v/>
      </c>
      <c r="P9" s="140"/>
      <c r="Q9" s="140"/>
      <c r="R9" s="20"/>
      <c r="S9" s="60" t="str">
        <f>IF($V$4="Eine Vorlage zur Zielwertüberwachung","Verwendeter ZW =","")</f>
        <v/>
      </c>
      <c r="T9" s="138" t="s">
        <v>36</v>
      </c>
      <c r="U9" s="138"/>
      <c r="V9" s="139" t="str">
        <f>IF(AND($V$4="Eine Vorlage zur Zielwertüberwachung",NOT(AG9="")),"errechneter Mittelwert:","")</f>
        <v/>
      </c>
      <c r="W9" s="139"/>
      <c r="X9" s="139"/>
      <c r="Y9" s="139"/>
      <c r="Z9" s="139"/>
      <c r="AA9" s="139"/>
      <c r="AB9" s="139"/>
      <c r="AC9" s="139"/>
      <c r="AD9" s="139"/>
      <c r="AE9" s="139"/>
      <c r="AF9" s="139"/>
      <c r="AG9" s="140" t="str" cm="1">
        <f t="array" ref="AG9">IF(OR(AND(T13:T37=""),NOT($V$4="Eine Vorlage zur Zielwertüberwachung")),"",ROUND(AVERAGE(T13:T37),IF(T12="0 Komastellen",0,IF(T12="1 Komastelle",1,IF(T12="2 Komastellen",2,IF(T12="3 Komastellen",3,1))))))</f>
        <v/>
      </c>
      <c r="AH9" s="140"/>
      <c r="AI9" s="140"/>
      <c r="AK9" s="60" t="str">
        <f>IF($V$4="Eine Vorlage zur Zielwertüberwachung","Verwendeter ZW =","")</f>
        <v/>
      </c>
      <c r="AL9" s="138" t="s">
        <v>36</v>
      </c>
      <c r="AM9" s="138"/>
      <c r="AN9" s="139" t="str">
        <f>IF(AND($V$4="Eine Vorlage zur Zielwertüberwachung",NOT(AY9="")),"errechneter Mittelwert:","")</f>
        <v/>
      </c>
      <c r="AO9" s="139"/>
      <c r="AP9" s="139"/>
      <c r="AQ9" s="139"/>
      <c r="AR9" s="139"/>
      <c r="AS9" s="139"/>
      <c r="AT9" s="139"/>
      <c r="AU9" s="139"/>
      <c r="AV9" s="139"/>
      <c r="AW9" s="139"/>
      <c r="AX9" s="139"/>
      <c r="AY9" s="140" t="str" cm="1">
        <f t="array" ref="AY9">IF(OR(AND(AL13:AL37=""),NOT($V$4="Eine Vorlage zur Zielwertüberwachung")),"",ROUND(AVERAGE(AL13:AL37),IF(AL12="0 Komastellen",0,IF(AL12="1 Komastelle",1,IF(AL12="2 Komastellen",2,IF(AL12="3 Komastellen",3,1))))))</f>
        <v/>
      </c>
      <c r="AZ9" s="140"/>
      <c r="BA9" s="140"/>
    </row>
    <row r="10" spans="1:56" s="22" customFormat="1" x14ac:dyDescent="0.2">
      <c r="A10" s="48" t="s">
        <v>1</v>
      </c>
      <c r="B10" s="42" t="str">
        <f>O7</f>
        <v>ng/ml</v>
      </c>
      <c r="C10" s="43"/>
      <c r="D10" s="149" t="s">
        <v>2</v>
      </c>
      <c r="E10" s="150"/>
      <c r="F10" s="149" t="s">
        <v>3</v>
      </c>
      <c r="G10" s="150"/>
      <c r="H10" s="149" t="s">
        <v>4</v>
      </c>
      <c r="I10" s="150"/>
      <c r="J10" s="151" t="str">
        <f>IF(AND($V$4="Eine Vorlage zur Zielwertüberwachung",B9="errechneter Mw"),"Mw","Zw")</f>
        <v>Zw</v>
      </c>
      <c r="K10" s="150"/>
      <c r="L10" s="151" t="s">
        <v>5</v>
      </c>
      <c r="M10" s="152"/>
      <c r="N10" s="149" t="s">
        <v>6</v>
      </c>
      <c r="O10" s="152"/>
      <c r="P10" s="155" t="s">
        <v>7</v>
      </c>
      <c r="Q10" s="152"/>
      <c r="R10" s="21"/>
      <c r="S10" s="48" t="s">
        <v>1</v>
      </c>
      <c r="T10" s="42" t="str">
        <f>AG7</f>
        <v>ng/ml</v>
      </c>
      <c r="U10" s="43"/>
      <c r="V10" s="149" t="s">
        <v>2</v>
      </c>
      <c r="W10" s="150"/>
      <c r="X10" s="149" t="s">
        <v>3</v>
      </c>
      <c r="Y10" s="150"/>
      <c r="Z10" s="149" t="s">
        <v>4</v>
      </c>
      <c r="AA10" s="150"/>
      <c r="AB10" s="151" t="str">
        <f>IF(AND($V$4="Eine Vorlage zur Zielwertüberwachung",T9="errechneter Mw"),"Mw","Zw")</f>
        <v>Zw</v>
      </c>
      <c r="AC10" s="150"/>
      <c r="AD10" s="151" t="s">
        <v>5</v>
      </c>
      <c r="AE10" s="152"/>
      <c r="AF10" s="149" t="s">
        <v>6</v>
      </c>
      <c r="AG10" s="152"/>
      <c r="AH10" s="155" t="s">
        <v>7</v>
      </c>
      <c r="AI10" s="152"/>
      <c r="AJ10" s="40"/>
      <c r="AK10" s="48" t="s">
        <v>1</v>
      </c>
      <c r="AL10" s="42" t="str">
        <f>AY7</f>
        <v>Einheit</v>
      </c>
      <c r="AM10" s="43"/>
      <c r="AN10" s="149" t="s">
        <v>2</v>
      </c>
      <c r="AO10" s="150"/>
      <c r="AP10" s="149" t="s">
        <v>3</v>
      </c>
      <c r="AQ10" s="150"/>
      <c r="AR10" s="149" t="s">
        <v>4</v>
      </c>
      <c r="AS10" s="150"/>
      <c r="AT10" s="151" t="str">
        <f>IF(AND($V$4="Eine Vorlage zur Zielwertüberwachung",AL9="errechneter Mw"),"Mw","Zw")</f>
        <v>Zw</v>
      </c>
      <c r="AU10" s="150"/>
      <c r="AV10" s="151" t="s">
        <v>5</v>
      </c>
      <c r="AW10" s="152"/>
      <c r="AX10" s="149" t="s">
        <v>6</v>
      </c>
      <c r="AY10" s="152"/>
      <c r="AZ10" s="155" t="s">
        <v>7</v>
      </c>
      <c r="BA10" s="152"/>
      <c r="BC10" s="133" t="s">
        <v>262</v>
      </c>
      <c r="BD10" s="134"/>
    </row>
    <row r="11" spans="1:56" s="22" customFormat="1" x14ac:dyDescent="0.2">
      <c r="A11" s="44" t="s">
        <v>10</v>
      </c>
      <c r="B11" s="47" t="s">
        <v>28</v>
      </c>
      <c r="C11" s="43"/>
      <c r="D11" s="156">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0.92</v>
      </c>
      <c r="E11" s="157"/>
      <c r="F11" s="15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v>
      </c>
      <c r="G11" s="154"/>
      <c r="H11" s="168">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1.08</v>
      </c>
      <c r="I11" s="157"/>
      <c r="J11" s="156"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1.1599999999999999</v>
      </c>
      <c r="K11" s="157"/>
      <c r="L11" s="16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1.24</v>
      </c>
      <c r="M11" s="157"/>
      <c r="N11" s="16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1.32</v>
      </c>
      <c r="O11" s="157"/>
      <c r="P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v>
      </c>
      <c r="Q11" s="154"/>
      <c r="R11" s="41"/>
      <c r="S11" s="44" t="s">
        <v>10</v>
      </c>
      <c r="T11" s="47" t="s">
        <v>28</v>
      </c>
      <c r="U11" s="43"/>
      <c r="V11" s="156">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5.95</v>
      </c>
      <c r="W11" s="157"/>
      <c r="X11" s="168">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6.4799999999999995</v>
      </c>
      <c r="Y11" s="157"/>
      <c r="Z11" s="168">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7.01</v>
      </c>
      <c r="AA11" s="157"/>
      <c r="AB11" s="156"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7.53</v>
      </c>
      <c r="AC11" s="157"/>
      <c r="AD11" s="168">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8.0500000000000007</v>
      </c>
      <c r="AE11" s="157"/>
      <c r="AF11" s="168">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8.58</v>
      </c>
      <c r="AG11" s="157"/>
      <c r="AH11" s="168">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9.11</v>
      </c>
      <c r="AI11" s="157"/>
      <c r="AJ11" s="40"/>
      <c r="AK11" s="44" t="s">
        <v>10</v>
      </c>
      <c r="AL11" s="47" t="s">
        <v>28</v>
      </c>
      <c r="AM11" s="43"/>
      <c r="AN11" s="156"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57"/>
      <c r="AP11" s="168"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57"/>
      <c r="AR11" s="168"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57"/>
      <c r="AT11" s="156"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57"/>
      <c r="AV11" s="168"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57"/>
      <c r="AX11" s="168"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57"/>
      <c r="AZ11" s="168"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57"/>
      <c r="BC11" s="135"/>
      <c r="BD11" s="136"/>
    </row>
    <row r="12" spans="1:56" ht="14.25" customHeight="1" x14ac:dyDescent="0.2">
      <c r="A12" s="51" t="str">
        <f>IF(AND(NOT($V$4=""),OR(B12="",B12="Auswahl")),"Runden auf:","")</f>
        <v/>
      </c>
      <c r="B12" s="19" t="s">
        <v>41</v>
      </c>
      <c r="D12" s="24"/>
      <c r="E12" s="25"/>
      <c r="F12" s="24"/>
      <c r="G12" s="25"/>
      <c r="H12" s="24"/>
      <c r="I12" s="25"/>
      <c r="J12" s="24"/>
      <c r="K12" s="25"/>
      <c r="L12" s="24"/>
      <c r="M12" s="25"/>
      <c r="N12" s="24"/>
      <c r="O12" s="25"/>
      <c r="P12" s="24"/>
      <c r="Q12" s="25"/>
      <c r="R12" s="26"/>
      <c r="S12" s="51" t="str">
        <f>IF(AND(NOT($V$4=""),OR(T12="",T12="Auswahl")),"Runden auf:","")</f>
        <v/>
      </c>
      <c r="T12" s="19" t="s">
        <v>41</v>
      </c>
      <c r="V12" s="24"/>
      <c r="W12" s="25"/>
      <c r="X12" s="24"/>
      <c r="Y12" s="25"/>
      <c r="Z12" s="24"/>
      <c r="AA12" s="25"/>
      <c r="AB12" s="24"/>
      <c r="AC12" s="25"/>
      <c r="AD12" s="24"/>
      <c r="AE12" s="25"/>
      <c r="AF12" s="24"/>
      <c r="AG12" s="25"/>
      <c r="AH12" s="24"/>
      <c r="AI12" s="25"/>
      <c r="AK12" s="51" t="str">
        <f>IF(AND(NOT($V$4=""),OR(AL12="",AL12="Auswahl")),"Runden auf:","")</f>
        <v>Runden auf:</v>
      </c>
      <c r="AL12" s="19" t="s">
        <v>36</v>
      </c>
      <c r="AN12" s="24"/>
      <c r="AO12" s="25"/>
      <c r="AP12" s="24"/>
      <c r="AQ12" s="25"/>
      <c r="AR12" s="24"/>
      <c r="AS12" s="25"/>
      <c r="AT12" s="24"/>
      <c r="AU12" s="25"/>
      <c r="AV12" s="24"/>
      <c r="AW12" s="25"/>
      <c r="AX12" s="24"/>
      <c r="AY12" s="25"/>
      <c r="AZ12" s="24"/>
      <c r="BA12" s="25"/>
      <c r="BC12" s="123"/>
      <c r="BD12" s="124"/>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25"/>
      <c r="BD13" s="126"/>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25"/>
      <c r="BD14" s="126"/>
    </row>
    <row r="15" spans="1:56" ht="20.100000000000001" customHeight="1" x14ac:dyDescent="0.2">
      <c r="A15" s="45"/>
      <c r="B15" s="36"/>
      <c r="D15" s="28"/>
      <c r="E15" s="29"/>
      <c r="F15" s="30"/>
      <c r="G15" s="34"/>
      <c r="H15" s="30"/>
      <c r="I15" s="34"/>
      <c r="J15" s="30"/>
      <c r="K15" s="34"/>
      <c r="L15" s="34"/>
      <c r="M15" s="29"/>
      <c r="N15" s="30"/>
      <c r="O15" s="34"/>
      <c r="P15" s="30"/>
      <c r="Q15" s="26"/>
      <c r="R15" s="26"/>
      <c r="S15" s="45"/>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25"/>
      <c r="BD15" s="126"/>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25"/>
      <c r="BD16" s="126"/>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25"/>
      <c r="BD17" s="126"/>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25"/>
      <c r="BD18" s="126"/>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25"/>
      <c r="BD19" s="126"/>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25"/>
      <c r="BD20" s="126"/>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25"/>
      <c r="BD21" s="126"/>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25"/>
      <c r="BD22" s="126"/>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25"/>
      <c r="BD23" s="126"/>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25"/>
      <c r="BD24" s="126"/>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25"/>
      <c r="BD25" s="126"/>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25"/>
      <c r="BD26" s="126"/>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25"/>
      <c r="BD27" s="126"/>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25"/>
      <c r="BD28" s="126"/>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25"/>
      <c r="BD29" s="126"/>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25"/>
      <c r="BD30" s="126"/>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25"/>
      <c r="BD31" s="126"/>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25"/>
      <c r="BD32" s="126"/>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25"/>
      <c r="BD33" s="126"/>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25"/>
      <c r="BD34" s="126"/>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25"/>
      <c r="BD35" s="126"/>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25"/>
      <c r="BD36" s="126"/>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25"/>
      <c r="BD37" s="126"/>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82" t="s">
        <v>266</v>
      </c>
      <c r="B41" s="183"/>
      <c r="C41" s="18"/>
      <c r="D41" s="143" t="s">
        <v>0</v>
      </c>
      <c r="E41" s="144"/>
      <c r="F41" s="144"/>
      <c r="G41" s="144"/>
      <c r="H41" s="144"/>
      <c r="I41" s="144"/>
      <c r="J41" s="144"/>
      <c r="K41" s="144"/>
      <c r="L41" s="144"/>
      <c r="M41" s="145"/>
      <c r="N41" s="158">
        <v>0.21</v>
      </c>
      <c r="O41" s="158"/>
      <c r="P41" s="158"/>
      <c r="Q41" s="159"/>
      <c r="R41" s="19"/>
      <c r="S41" s="182" t="s">
        <v>266</v>
      </c>
      <c r="T41" s="183"/>
      <c r="U41" s="18"/>
      <c r="V41" s="143" t="s">
        <v>0</v>
      </c>
      <c r="W41" s="144"/>
      <c r="X41" s="144"/>
      <c r="Y41" s="144"/>
      <c r="Z41" s="144"/>
      <c r="AA41" s="144"/>
      <c r="AB41" s="144"/>
      <c r="AC41" s="144"/>
      <c r="AD41" s="144"/>
      <c r="AE41" s="145"/>
      <c r="AF41" s="158">
        <v>0.21</v>
      </c>
      <c r="AG41" s="158"/>
      <c r="AH41" s="158"/>
      <c r="AI41" s="159"/>
      <c r="AJ41" s="19"/>
      <c r="AK41" s="178" t="s">
        <v>9</v>
      </c>
      <c r="AL41" s="179"/>
      <c r="AM41" s="18"/>
      <c r="AN41" s="143" t="s">
        <v>0</v>
      </c>
      <c r="AO41" s="144"/>
      <c r="AP41" s="144"/>
      <c r="AQ41" s="144"/>
      <c r="AR41" s="144"/>
      <c r="AS41" s="144"/>
      <c r="AT41" s="144"/>
      <c r="AU41" s="144"/>
      <c r="AV41" s="144"/>
      <c r="AW41" s="145"/>
      <c r="AX41" s="158" t="str">
        <f>IFERROR(VLOOKUP(AK41,'Qualabtoleranzen&amp;Einheiten'!$B$6:$E$200,2,FALSE),"")</f>
        <v/>
      </c>
      <c r="AY41" s="158"/>
      <c r="AZ41" s="158"/>
      <c r="BA41" s="159"/>
    </row>
    <row r="42" spans="1:56" ht="12.75" customHeight="1" x14ac:dyDescent="0.2">
      <c r="A42" s="184"/>
      <c r="B42" s="185"/>
      <c r="C42" s="18"/>
      <c r="D42" s="143" t="s">
        <v>8</v>
      </c>
      <c r="E42" s="144"/>
      <c r="F42" s="144"/>
      <c r="G42" s="144"/>
      <c r="H42" s="144"/>
      <c r="I42" s="144"/>
      <c r="J42" s="144"/>
      <c r="K42" s="144"/>
      <c r="L42" s="144"/>
      <c r="M42" s="145"/>
      <c r="N42" s="158">
        <v>0.21</v>
      </c>
      <c r="O42" s="158"/>
      <c r="P42" s="158"/>
      <c r="Q42" s="159"/>
      <c r="R42" s="19"/>
      <c r="S42" s="184"/>
      <c r="T42" s="185"/>
      <c r="U42" s="18"/>
      <c r="V42" s="143" t="s">
        <v>8</v>
      </c>
      <c r="W42" s="144"/>
      <c r="X42" s="144"/>
      <c r="Y42" s="144"/>
      <c r="Z42" s="144"/>
      <c r="AA42" s="144"/>
      <c r="AB42" s="144"/>
      <c r="AC42" s="144"/>
      <c r="AD42" s="144"/>
      <c r="AE42" s="145"/>
      <c r="AF42" s="158">
        <v>0.21</v>
      </c>
      <c r="AG42" s="158"/>
      <c r="AH42" s="158"/>
      <c r="AI42" s="159"/>
      <c r="AJ42" s="19"/>
      <c r="AK42" s="180"/>
      <c r="AL42" s="181"/>
      <c r="AM42" s="18"/>
      <c r="AN42" s="143" t="s">
        <v>8</v>
      </c>
      <c r="AO42" s="144"/>
      <c r="AP42" s="144"/>
      <c r="AQ42" s="144"/>
      <c r="AR42" s="144"/>
      <c r="AS42" s="144"/>
      <c r="AT42" s="144"/>
      <c r="AU42" s="144"/>
      <c r="AV42" s="144"/>
      <c r="AW42" s="145"/>
      <c r="AX42" s="158" t="str">
        <f>IFERROR(VLOOKUP(AK41,'Qualabtoleranzen&amp;Einheiten'!$B$6:$E$200,3,FALSE),"")</f>
        <v/>
      </c>
      <c r="AY42" s="158"/>
      <c r="AZ42" s="158"/>
      <c r="BA42" s="159"/>
    </row>
    <row r="43" spans="1:56" s="22" customFormat="1" ht="12.75" customHeight="1" x14ac:dyDescent="0.2">
      <c r="A43" s="169" t="s">
        <v>267</v>
      </c>
      <c r="B43" s="170"/>
      <c r="C43" s="18"/>
      <c r="D43" s="146" t="str">
        <f>IF(AND($V$4="Eine Vorlage zur Zielwertermittlung",NOT(L43="----------")),"neuer Zielwert",IF(NOT($V$4="Eine Vorlage zur Zielwertermittlung"),"Zielwert",""))</f>
        <v>Zielwert</v>
      </c>
      <c r="E43" s="147"/>
      <c r="F43" s="147"/>
      <c r="G43" s="147"/>
      <c r="H43" s="147"/>
      <c r="I43" s="147"/>
      <c r="J43" s="147"/>
      <c r="K43" s="148"/>
      <c r="L43" s="167">
        <v>1.26</v>
      </c>
      <c r="M43" s="167"/>
      <c r="N43" s="167"/>
      <c r="O43" s="160" t="s">
        <v>97</v>
      </c>
      <c r="P43" s="161"/>
      <c r="Q43" s="162"/>
      <c r="R43" s="19"/>
      <c r="S43" s="169" t="s">
        <v>268</v>
      </c>
      <c r="T43" s="170"/>
      <c r="U43" s="18"/>
      <c r="V43" s="146" t="str">
        <f>IF(AND($V$4="Eine Vorlage zur Zielwertermittlung",NOT(AD43="----------")),"neuer Zielwert",IF(NOT($V$4="Eine Vorlage zur Zielwertermittlung"),"Zielwert",""))</f>
        <v>Zielwert</v>
      </c>
      <c r="W43" s="147"/>
      <c r="X43" s="147"/>
      <c r="Y43" s="147"/>
      <c r="Z43" s="147"/>
      <c r="AA43" s="147"/>
      <c r="AB43" s="147"/>
      <c r="AC43" s="148"/>
      <c r="AD43" s="167">
        <v>8.1300000000000008</v>
      </c>
      <c r="AE43" s="167"/>
      <c r="AF43" s="167"/>
      <c r="AG43" s="160" t="s">
        <v>97</v>
      </c>
      <c r="AH43" s="161"/>
      <c r="AI43" s="162"/>
      <c r="AJ43" s="19"/>
      <c r="AK43" s="163" t="s">
        <v>30</v>
      </c>
      <c r="AL43" s="164"/>
      <c r="AM43" s="18"/>
      <c r="AN43" s="146" t="str">
        <f>IF(AND($V$4="Eine Vorlage zur Zielwertermittlung",NOT(AV43="----------")),"neuer Zielwert",IF(NOT($V$4="Eine Vorlage zur Zielwertermittlung"),"Zielwert",""))</f>
        <v>Zielwert</v>
      </c>
      <c r="AO43" s="147"/>
      <c r="AP43" s="147"/>
      <c r="AQ43" s="147"/>
      <c r="AR43" s="147"/>
      <c r="AS43" s="147"/>
      <c r="AT43" s="147"/>
      <c r="AU43" s="148"/>
      <c r="AV43" s="167" t="str" cm="1">
        <f t="array" ref="AV43">IF(NOT($V$4="Eine Vorlage zur Zielwertermittlung"),"",IF(AND(AL49:AL73="",$V$4="Eine Vorlage zur Zielwertermittlung"),"----------",ROUND(AVERAGE(AL49:AL73),IF(AL48="0 Komastellen",0,IF(AL48="1 Komastelle",1,IF(AL48="2 Komastellen",2,IF(AL48="3 Komastellen",3,1)))))))</f>
        <v/>
      </c>
      <c r="AW43" s="167"/>
      <c r="AX43" s="167"/>
      <c r="AY43" s="160" t="str">
        <f>IFERROR(VLOOKUP(AK41,'Qualabtoleranzen&amp;Einheiten'!$B$6:$E$200,4,FALSE),"Einheit")</f>
        <v>Einheit</v>
      </c>
      <c r="AZ43" s="161"/>
      <c r="BA43" s="162"/>
      <c r="BC43" s="16"/>
    </row>
    <row r="44" spans="1:56" s="22" customFormat="1" ht="12.75" customHeight="1" x14ac:dyDescent="0.2">
      <c r="A44" s="171"/>
      <c r="B44" s="172"/>
      <c r="C44" s="18"/>
      <c r="D44" s="141" t="str">
        <f>IF(L44="","","Standardabweichung")</f>
        <v>Standardabweichung</v>
      </c>
      <c r="E44" s="141"/>
      <c r="F44" s="141"/>
      <c r="G44" s="141"/>
      <c r="H44" s="141"/>
      <c r="I44" s="141"/>
      <c r="J44" s="141"/>
      <c r="K44" s="141"/>
      <c r="L44" s="142">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0.09</v>
      </c>
      <c r="M44" s="142"/>
      <c r="N44" s="142"/>
      <c r="O44" s="155" t="str">
        <f>IF(L44="","",O43)</f>
        <v>ng/ml</v>
      </c>
      <c r="P44" s="155"/>
      <c r="Q44" s="155"/>
      <c r="R44" s="19"/>
      <c r="S44" s="171"/>
      <c r="T44" s="172"/>
      <c r="U44" s="18"/>
      <c r="V44" s="141" t="str">
        <f>IF(AD44="","","Standardabweichung")</f>
        <v>Standardabweichung</v>
      </c>
      <c r="W44" s="141"/>
      <c r="X44" s="141"/>
      <c r="Y44" s="141"/>
      <c r="Z44" s="141"/>
      <c r="AA44" s="141"/>
      <c r="AB44" s="141"/>
      <c r="AC44" s="141"/>
      <c r="AD44" s="142">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0.56999999999999995</v>
      </c>
      <c r="AE44" s="142"/>
      <c r="AF44" s="142"/>
      <c r="AG44" s="155" t="str">
        <f>IF(AD44="","",AG43)</f>
        <v>ng/ml</v>
      </c>
      <c r="AH44" s="155"/>
      <c r="AI44" s="155"/>
      <c r="AJ44" s="19"/>
      <c r="AK44" s="165"/>
      <c r="AL44" s="166"/>
      <c r="AM44" s="18"/>
      <c r="AN44" s="141" t="str">
        <f>IF(AV44="","","Standardabweichung")</f>
        <v/>
      </c>
      <c r="AO44" s="141"/>
      <c r="AP44" s="141"/>
      <c r="AQ44" s="141"/>
      <c r="AR44" s="141"/>
      <c r="AS44" s="141"/>
      <c r="AT44" s="141"/>
      <c r="AU44" s="141"/>
      <c r="AV44" s="142"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42"/>
      <c r="AX44" s="142"/>
      <c r="AY44" s="155" t="str">
        <f>IF(AV44="","",AY43)</f>
        <v/>
      </c>
      <c r="AZ44" s="155"/>
      <c r="BA44" s="155"/>
      <c r="BC44" s="16"/>
    </row>
    <row r="45" spans="1:56" ht="13.5" x14ac:dyDescent="0.25">
      <c r="A45" s="60" t="str">
        <f>IF($V$4="Eine Vorlage zur Zielwertüberwachung","Verwendeter ZW =","")</f>
        <v/>
      </c>
      <c r="B45" s="138" t="s">
        <v>36</v>
      </c>
      <c r="C45" s="138"/>
      <c r="D45" s="139" t="str">
        <f>IF(AND($V$4="Eine Vorlage zur Zielwertüberwachung",NOT(O45="")),"errechneter Mittelwert:","")</f>
        <v/>
      </c>
      <c r="E45" s="139"/>
      <c r="F45" s="139"/>
      <c r="G45" s="139"/>
      <c r="H45" s="139"/>
      <c r="I45" s="139"/>
      <c r="J45" s="139"/>
      <c r="K45" s="139"/>
      <c r="L45" s="139"/>
      <c r="M45" s="139"/>
      <c r="N45" s="139"/>
      <c r="O45" s="140" t="str" cm="1">
        <f t="array" ref="O45">IF(OR(AND(B49:B73=""),NOT($V$4="Eine Vorlage zur Zielwertüberwachung")),"",ROUND(AVERAGE(B49:B73),IF(B48="0 Komastellen",0,IF(B48="1 Komastelle",1,IF(B48="2 Komastellen",2,IF(B48="3 Komastellen",3,1))))))</f>
        <v/>
      </c>
      <c r="P45" s="140"/>
      <c r="Q45" s="140"/>
      <c r="R45" s="20"/>
      <c r="S45" s="60" t="str">
        <f>IF($V$4="Eine Vorlage zur Zielwertüberwachung","Verwendeter ZW =","")</f>
        <v/>
      </c>
      <c r="T45" s="138" t="s">
        <v>36</v>
      </c>
      <c r="U45" s="138"/>
      <c r="V45" s="139" t="str">
        <f>IF(AND($V$4="Eine Vorlage zur Zielwertüberwachung",NOT(AG45="")),"errechneter Mittelwert:","")</f>
        <v/>
      </c>
      <c r="W45" s="139"/>
      <c r="X45" s="139"/>
      <c r="Y45" s="139"/>
      <c r="Z45" s="139"/>
      <c r="AA45" s="139"/>
      <c r="AB45" s="139"/>
      <c r="AC45" s="139"/>
      <c r="AD45" s="139"/>
      <c r="AE45" s="139"/>
      <c r="AF45" s="139"/>
      <c r="AG45" s="140" t="str" cm="1">
        <f t="array" ref="AG45">IF(OR(AND(T49:T73=""),NOT($V$4="Eine Vorlage zur Zielwertüberwachung")),"",ROUND(AVERAGE(T49:T73),IF(T48="0 Komastellen",0,IF(T48="1 Komastelle",1,IF(T48="2 Komastellen",2,IF(T48="3 Komastellen",3,1))))))</f>
        <v/>
      </c>
      <c r="AH45" s="140"/>
      <c r="AI45" s="140"/>
      <c r="AK45" s="60" t="str">
        <f>IF($V$4="Eine Vorlage zur Zielwertüberwachung","Verwendeter ZW =","")</f>
        <v/>
      </c>
      <c r="AL45" s="138" t="s">
        <v>36</v>
      </c>
      <c r="AM45" s="138"/>
      <c r="AN45" s="139" t="str">
        <f>IF(AND($V$4="Eine Vorlage zur Zielwertüberwachung",NOT(AY45="")),"errechneter Mittelwert:","")</f>
        <v/>
      </c>
      <c r="AO45" s="139"/>
      <c r="AP45" s="139"/>
      <c r="AQ45" s="139"/>
      <c r="AR45" s="139"/>
      <c r="AS45" s="139"/>
      <c r="AT45" s="139"/>
      <c r="AU45" s="139"/>
      <c r="AV45" s="139"/>
      <c r="AW45" s="139"/>
      <c r="AX45" s="139"/>
      <c r="AY45" s="140" t="str" cm="1">
        <f t="array" ref="AY45">IF(OR(AND(AL49:AL73=""),NOT($V$4="Eine Vorlage zur Zielwertüberwachung")),"",ROUND(AVERAGE(AL49:AL73),IF(AL48="0 Komastellen",0,IF(AL48="1 Komastelle",1,IF(AL48="2 Komastellen",2,IF(AL48="3 Komastellen",3,1))))))</f>
        <v/>
      </c>
      <c r="AZ45" s="140"/>
      <c r="BA45" s="140"/>
    </row>
    <row r="46" spans="1:56" x14ac:dyDescent="0.2">
      <c r="A46" s="48" t="s">
        <v>1</v>
      </c>
      <c r="B46" s="42" t="str">
        <f>O43</f>
        <v>ng/ml</v>
      </c>
      <c r="C46" s="43"/>
      <c r="D46" s="149" t="s">
        <v>2</v>
      </c>
      <c r="E46" s="150"/>
      <c r="F46" s="149" t="s">
        <v>3</v>
      </c>
      <c r="G46" s="150"/>
      <c r="H46" s="149" t="s">
        <v>4</v>
      </c>
      <c r="I46" s="150"/>
      <c r="J46" s="151" t="str">
        <f>IF(AND($V$4="Eine Vorlage zur Zielwertüberwachung",B45="errechneter Mw"),"Mw","Zw")</f>
        <v>Zw</v>
      </c>
      <c r="K46" s="150"/>
      <c r="L46" s="151" t="s">
        <v>5</v>
      </c>
      <c r="M46" s="152"/>
      <c r="N46" s="149" t="s">
        <v>6</v>
      </c>
      <c r="O46" s="152"/>
      <c r="P46" s="155" t="s">
        <v>7</v>
      </c>
      <c r="Q46" s="152"/>
      <c r="R46" s="21"/>
      <c r="S46" s="48" t="s">
        <v>1</v>
      </c>
      <c r="T46" s="42" t="str">
        <f>AG43</f>
        <v>ng/ml</v>
      </c>
      <c r="U46" s="43"/>
      <c r="V46" s="149" t="s">
        <v>2</v>
      </c>
      <c r="W46" s="150"/>
      <c r="X46" s="149" t="s">
        <v>3</v>
      </c>
      <c r="Y46" s="150"/>
      <c r="Z46" s="149" t="s">
        <v>4</v>
      </c>
      <c r="AA46" s="150"/>
      <c r="AB46" s="151" t="str">
        <f>IF(AND($V$4="Eine Vorlage zur Zielwertüberwachung",T45="errechneter Mw"),"Mw","Zw")</f>
        <v>Zw</v>
      </c>
      <c r="AC46" s="150"/>
      <c r="AD46" s="151" t="s">
        <v>5</v>
      </c>
      <c r="AE46" s="152"/>
      <c r="AF46" s="149" t="s">
        <v>6</v>
      </c>
      <c r="AG46" s="152"/>
      <c r="AH46" s="155" t="s">
        <v>7</v>
      </c>
      <c r="AI46" s="152"/>
      <c r="AJ46" s="19"/>
      <c r="AK46" s="48" t="s">
        <v>1</v>
      </c>
      <c r="AL46" s="42" t="str">
        <f>AY43</f>
        <v>Einheit</v>
      </c>
      <c r="AM46" s="43"/>
      <c r="AN46" s="149" t="s">
        <v>2</v>
      </c>
      <c r="AO46" s="150"/>
      <c r="AP46" s="149" t="s">
        <v>3</v>
      </c>
      <c r="AQ46" s="150"/>
      <c r="AR46" s="149" t="s">
        <v>4</v>
      </c>
      <c r="AS46" s="150"/>
      <c r="AT46" s="151" t="str">
        <f>IF(AND($V$4="Eine Vorlage zur Zielwertüberwachung",AL45="errechneter Mw"),"Mw","Zw")</f>
        <v>Zw</v>
      </c>
      <c r="AU46" s="150"/>
      <c r="AV46" s="151" t="s">
        <v>5</v>
      </c>
      <c r="AW46" s="152"/>
      <c r="AX46" s="149" t="s">
        <v>6</v>
      </c>
      <c r="AY46" s="152"/>
      <c r="AZ46" s="155" t="s">
        <v>7</v>
      </c>
      <c r="BA46" s="152"/>
      <c r="BC46" s="133" t="s">
        <v>262</v>
      </c>
      <c r="BD46" s="134"/>
    </row>
    <row r="47" spans="1:56" x14ac:dyDescent="0.2">
      <c r="A47" s="44" t="s">
        <v>10</v>
      </c>
      <c r="B47" s="47" t="s">
        <v>28</v>
      </c>
      <c r="C47" s="43"/>
      <c r="D47" s="18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v>
      </c>
      <c r="E47" s="154"/>
      <c r="F47" s="16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1.0900000000000001</v>
      </c>
      <c r="G47" s="157"/>
      <c r="H47" s="16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1.18</v>
      </c>
      <c r="I47" s="157"/>
      <c r="J47" s="156"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1.26</v>
      </c>
      <c r="K47" s="157"/>
      <c r="L47" s="16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1.34</v>
      </c>
      <c r="M47" s="157"/>
      <c r="N47" s="16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1.43</v>
      </c>
      <c r="O47" s="157"/>
      <c r="P47" s="16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1.52</v>
      </c>
      <c r="Q47" s="157"/>
      <c r="R47" s="41"/>
      <c r="S47" s="44" t="s">
        <v>10</v>
      </c>
      <c r="T47" s="47" t="s">
        <v>28</v>
      </c>
      <c r="U47" s="43"/>
      <c r="V47" s="156">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6.43</v>
      </c>
      <c r="W47" s="157"/>
      <c r="X47" s="153">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7</v>
      </c>
      <c r="Y47" s="154"/>
      <c r="Z47" s="168">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7.5699999999999994</v>
      </c>
      <c r="AA47" s="157"/>
      <c r="AB47" s="156"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8.1300000000000008</v>
      </c>
      <c r="AC47" s="157"/>
      <c r="AD47" s="168">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8.69</v>
      </c>
      <c r="AE47" s="157"/>
      <c r="AF47" s="168">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9.26</v>
      </c>
      <c r="AG47" s="157"/>
      <c r="AH47" s="168">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9.83</v>
      </c>
      <c r="AI47" s="157"/>
      <c r="AJ47" s="19"/>
      <c r="AK47" s="44" t="s">
        <v>10</v>
      </c>
      <c r="AL47" s="47" t="s">
        <v>28</v>
      </c>
      <c r="AM47" s="43"/>
      <c r="AN47" s="156"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57"/>
      <c r="AP47" s="168"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57"/>
      <c r="AR47" s="168"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57"/>
      <c r="AT47" s="156"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57"/>
      <c r="AV47" s="168"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57"/>
      <c r="AX47" s="168"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57"/>
      <c r="AZ47" s="168"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57"/>
      <c r="BC47" s="135"/>
      <c r="BD47" s="136"/>
    </row>
    <row r="48" spans="1:56" x14ac:dyDescent="0.2">
      <c r="A48" s="51" t="str">
        <f>IF(AND(NOT($V$4=""),OR(B48="",B48="Auswahl")),"Runden auf:","")</f>
        <v/>
      </c>
      <c r="B48" s="19" t="s">
        <v>41</v>
      </c>
      <c r="D48" s="24"/>
      <c r="E48" s="25"/>
      <c r="F48" s="24"/>
      <c r="G48" s="25"/>
      <c r="H48" s="24"/>
      <c r="I48" s="25"/>
      <c r="J48" s="24"/>
      <c r="K48" s="25"/>
      <c r="L48" s="24"/>
      <c r="M48" s="25"/>
      <c r="N48" s="24"/>
      <c r="O48" s="25"/>
      <c r="P48" s="24"/>
      <c r="Q48" s="25"/>
      <c r="R48" s="26"/>
      <c r="S48" s="51" t="str">
        <f>IF(AND(NOT($V$4=""),OR(T48="",T48="Auswahl")),"Runden auf:","")</f>
        <v/>
      </c>
      <c r="T48" s="19" t="s">
        <v>41</v>
      </c>
      <c r="V48" s="24"/>
      <c r="W48" s="25"/>
      <c r="X48" s="24"/>
      <c r="Y48" s="25"/>
      <c r="Z48" s="24"/>
      <c r="AA48" s="25"/>
      <c r="AB48" s="24"/>
      <c r="AC48" s="25"/>
      <c r="AD48" s="24"/>
      <c r="AE48" s="25"/>
      <c r="AF48" s="24"/>
      <c r="AG48" s="25"/>
      <c r="AH48" s="24"/>
      <c r="AI48" s="25"/>
      <c r="AK48" s="51" t="str">
        <f>IF(AND(NOT($V$4=""),OR(AL48="",AL48="Auswahl")),"Runden auf:","")</f>
        <v>Runden auf:</v>
      </c>
      <c r="AL48" s="19" t="s">
        <v>36</v>
      </c>
      <c r="AN48" s="24"/>
      <c r="AO48" s="25"/>
      <c r="AP48" s="24"/>
      <c r="AQ48" s="25"/>
      <c r="AR48" s="24"/>
      <c r="AS48" s="25"/>
      <c r="AT48" s="24"/>
      <c r="AU48" s="25"/>
      <c r="AV48" s="24"/>
      <c r="AW48" s="25"/>
      <c r="AX48" s="24"/>
      <c r="AY48" s="25"/>
      <c r="AZ48" s="24"/>
      <c r="BA48" s="25"/>
      <c r="BC48" s="123"/>
      <c r="BD48" s="124"/>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25"/>
      <c r="BD49" s="126"/>
    </row>
    <row r="50" spans="1:56" ht="20.100000000000001" customHeight="1" x14ac:dyDescent="0.2">
      <c r="A50" s="46"/>
      <c r="B50" s="36"/>
      <c r="D50" s="28"/>
      <c r="E50" s="31"/>
      <c r="F50" s="28"/>
      <c r="G50" s="27"/>
      <c r="H50" s="32"/>
      <c r="I50" s="27"/>
      <c r="J50" s="32"/>
      <c r="K50" s="27"/>
      <c r="L50" s="27"/>
      <c r="M50" s="33"/>
      <c r="N50" s="32"/>
      <c r="O50" s="27"/>
      <c r="P50" s="32"/>
      <c r="Q50" s="26"/>
      <c r="R50" s="26"/>
      <c r="S50" s="46"/>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25"/>
      <c r="BD50" s="126"/>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25"/>
      <c r="BD51" s="126"/>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25"/>
      <c r="BD52" s="126"/>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25"/>
      <c r="BD53" s="126"/>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25"/>
      <c r="BD54" s="126"/>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25"/>
      <c r="BD55" s="126"/>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25"/>
      <c r="BD56" s="126"/>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25"/>
      <c r="BD57" s="126"/>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25"/>
      <c r="BD58" s="126"/>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25"/>
      <c r="BD59" s="126"/>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25"/>
      <c r="BD60" s="126"/>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25"/>
      <c r="BD61" s="126"/>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25"/>
      <c r="BD62" s="126"/>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25"/>
      <c r="BD63" s="126"/>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25"/>
      <c r="BD64" s="126"/>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25"/>
      <c r="BD65" s="126"/>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25"/>
      <c r="BD66" s="126"/>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25"/>
      <c r="BD67" s="126"/>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25"/>
      <c r="BD68" s="126"/>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25"/>
      <c r="BD69" s="126"/>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25"/>
      <c r="BD70" s="126"/>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25"/>
      <c r="BD71" s="126"/>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25"/>
      <c r="BD72" s="126"/>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25"/>
      <c r="BD73" s="126"/>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LnpJCHwSweAVCUt/r9fgymArPfuajImZvRStMftkTHVHumiOXt0PUXUBV7ufoGVShk/EGzeTreFkoBTVc7wNBA==" saltValue="+pN7oNqSc2gTp1BVagtUoA==" spinCount="100000" sheet="1" objects="1" scenarios="1" selectLockedCells="1"/>
  <mergeCells count="236">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K5:AL6"/>
    <mergeCell ref="A5:B6"/>
    <mergeCell ref="S5:T6"/>
    <mergeCell ref="V5:AE5"/>
    <mergeCell ref="V6:AE6"/>
    <mergeCell ref="V4:AK4"/>
    <mergeCell ref="A4:U4"/>
    <mergeCell ref="N5:Q5"/>
    <mergeCell ref="N6:Q6"/>
    <mergeCell ref="A1:B2"/>
    <mergeCell ref="A3:B3"/>
    <mergeCell ref="C3:Q3"/>
    <mergeCell ref="T3:AE3"/>
    <mergeCell ref="AF3:AJ3"/>
    <mergeCell ref="D5:M5"/>
    <mergeCell ref="D6:M6"/>
    <mergeCell ref="AF5:AI5"/>
    <mergeCell ref="AF6:AI6"/>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BC10:BD11"/>
    <mergeCell ref="BC13:BD13"/>
    <mergeCell ref="BC14:BD14"/>
    <mergeCell ref="BC15:BD15"/>
    <mergeCell ref="BC16:BD16"/>
    <mergeCell ref="BC17:BD17"/>
    <mergeCell ref="BC18:BD18"/>
    <mergeCell ref="BC19:BD19"/>
    <mergeCell ref="BC20:BD20"/>
    <mergeCell ref="BC21:BD21"/>
    <mergeCell ref="BC22:BD22"/>
    <mergeCell ref="BC23:BD23"/>
    <mergeCell ref="BC24:BD24"/>
    <mergeCell ref="BC25:BD25"/>
    <mergeCell ref="BC26:BD26"/>
    <mergeCell ref="BC27:BD27"/>
    <mergeCell ref="BC28:BD28"/>
    <mergeCell ref="BC29:BD29"/>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s>
  <phoneticPr fontId="5" type="noConversion"/>
  <conditionalFormatting sqref="A4 AM4">
    <cfRule type="expression" dxfId="232" priority="1831">
      <formula>NOT($V$4="")</formula>
    </cfRule>
  </conditionalFormatting>
  <conditionalFormatting sqref="A9">
    <cfRule type="expression" dxfId="231" priority="1200">
      <formula>AND(B9="eingetragener Zw",$V$4="Eine Vorlage zur Zielwertüberwachung")</formula>
    </cfRule>
    <cfRule type="expression" dxfId="230" priority="1202">
      <formula>AND(B9="errechneter Mw",$V$4="Eine Vorlage zur Zielwertüberwachung")</formula>
    </cfRule>
  </conditionalFormatting>
  <conditionalFormatting sqref="A45">
    <cfRule type="expression" dxfId="229" priority="1009">
      <formula>AND(B45="eingetragener Zw",$V$4="Eine Vorlage zur Zielwertüberwachung")</formula>
    </cfRule>
    <cfRule type="expression" dxfId="228" priority="1011">
      <formula>AND(B45="errechneter Mw",$V$4="Eine Vorlage zur Zielwertüberwachung")</formula>
    </cfRule>
  </conditionalFormatting>
  <conditionalFormatting sqref="A45:R49 BC5:BC10 BC12:BC45 BC74:BC268 A64:R73 B50:R63 C41:R44">
    <cfRule type="expression" dxfId="227" priority="1000">
      <formula>$V$4=""</formula>
    </cfRule>
  </conditionalFormatting>
  <conditionalFormatting sqref="A9:BB14 A29:BB40 B17:R28 T17:BB28 A16:BB16 B15:R15 T15:BB15 C5:R8 U5:BB8">
    <cfRule type="expression" dxfId="226" priority="1031">
      <formula>$V$4=""</formula>
    </cfRule>
  </conditionalFormatting>
  <conditionalFormatting sqref="A74:BB76">
    <cfRule type="expression" dxfId="225" priority="44">
      <formula>$V$4=""</formula>
    </cfRule>
  </conditionalFormatting>
  <conditionalFormatting sqref="A3:S3 A1:C1 A2:B2 AV1:BC3 AF3:AK3">
    <cfRule type="expression" dxfId="224" priority="1225">
      <formula>$V$4=""</formula>
    </cfRule>
  </conditionalFormatting>
  <conditionalFormatting sqref="B9">
    <cfRule type="expression" dxfId="223" priority="1199">
      <formula>$V$4="Eine Vorlage zur Zielwertüberwachung"</formula>
    </cfRule>
  </conditionalFormatting>
  <conditionalFormatting sqref="B12">
    <cfRule type="expression" dxfId="222" priority="1203">
      <formula>OR($V$4="",NOT(B12="Auswahl"))</formula>
    </cfRule>
    <cfRule type="expression" dxfId="221" priority="1826">
      <formula>AND(NOT(A5=""),NOT(A5="Test"),OR(B12="",B12="Auswahl"))</formula>
    </cfRule>
  </conditionalFormatting>
  <conditionalFormatting sqref="B13:B37">
    <cfRule type="expression" dxfId="220" priority="1219">
      <formula>AND(L$7="----------",NOT(A$5=""),NOT(A$5="Test"))</formula>
    </cfRule>
  </conditionalFormatting>
  <conditionalFormatting sqref="B45">
    <cfRule type="expression" dxfId="219" priority="1008">
      <formula>$V$4="Eine Vorlage zur Zielwertüberwachung"</formula>
    </cfRule>
  </conditionalFormatting>
  <conditionalFormatting sqref="B48">
    <cfRule type="expression" dxfId="218" priority="1012">
      <formula>OR($V$4="",NOT(B48="Auswahl"))</formula>
    </cfRule>
    <cfRule type="expression" dxfId="217" priority="1028">
      <formula>AND(NOT(A41=""),NOT(A41="Test"),OR(B48="",B48="Auswahl"))</formula>
    </cfRule>
  </conditionalFormatting>
  <conditionalFormatting sqref="B49:B73">
    <cfRule type="expression" dxfId="216" priority="1018">
      <formula>AND(L$43="----------",NOT(A$41=""),NOT(A$41="Test"))</formula>
    </cfRule>
  </conditionalFormatting>
  <conditionalFormatting sqref="B9:C9">
    <cfRule type="expression" dxfId="215" priority="1201">
      <formula>AND(NOT(A5=""),NOT(A5="Test"),$V$4="Eine Vorlage zur Zielwertüberwachung",OR(B9="",B9="Auswahl"))</formula>
    </cfRule>
    <cfRule type="expression" dxfId="214" priority="1206">
      <formula>AND(B9="eingetragener Zw",$V$4="Eine Vorlage zur Zielwertüberwachung")</formula>
    </cfRule>
    <cfRule type="expression" dxfId="213" priority="1818">
      <formula>AND(B9="errechneter Mw",$V$4="Eine Vorlage zur Zielwertüberwachung")</formula>
    </cfRule>
  </conditionalFormatting>
  <conditionalFormatting sqref="B45:C45">
    <cfRule type="expression" dxfId="212" priority="1010">
      <formula>AND(NOT(A41=""),NOT(A41="Test"),$V$4="Eine Vorlage zur Zielwertüberwachung",OR(B45="",B45="Auswahl"))</formula>
    </cfRule>
    <cfRule type="expression" dxfId="211" priority="1013">
      <formula>AND(B45="eingetragener Zw",$V$4="Eine Vorlage zur Zielwertüberwachung")</formula>
    </cfRule>
    <cfRule type="expression" dxfId="210" priority="1027">
      <formula>AND(B45="errechneter Mw",$V$4="Eine Vorlage zur Zielwertüberwachung")</formula>
    </cfRule>
  </conditionalFormatting>
  <conditionalFormatting sqref="D7:K7">
    <cfRule type="expression" dxfId="209" priority="1198">
      <formula>L7="----------"</formula>
    </cfRule>
    <cfRule type="expression" dxfId="208" priority="1217">
      <formula>NOT(L7="----------")</formula>
    </cfRule>
  </conditionalFormatting>
  <conditionalFormatting sqref="D8:K8">
    <cfRule type="expression" dxfId="207" priority="1196">
      <formula>NOT(D8="")</formula>
    </cfRule>
  </conditionalFormatting>
  <conditionalFormatting sqref="D43:K43">
    <cfRule type="expression" dxfId="206" priority="1007">
      <formula>L43="----------"</formula>
    </cfRule>
    <cfRule type="expression" dxfId="205" priority="1016">
      <formula>NOT(L43="----------")</formula>
    </cfRule>
  </conditionalFormatting>
  <conditionalFormatting sqref="D44:K44">
    <cfRule type="expression" dxfId="204" priority="1005">
      <formula>NOT(D44="")</formula>
    </cfRule>
  </conditionalFormatting>
  <conditionalFormatting sqref="D9:N9">
    <cfRule type="expression" dxfId="203" priority="1159">
      <formula>NOT(D9="")</formula>
    </cfRule>
  </conditionalFormatting>
  <conditionalFormatting sqref="D45:N45">
    <cfRule type="expression" dxfId="202" priority="1002">
      <formula>NOT(D45="")</formula>
    </cfRule>
  </conditionalFormatting>
  <conditionalFormatting sqref="J10:K12">
    <cfRule type="expression" dxfId="201" priority="1813">
      <formula>AND(B9="eingetragener Zw",$V$4="Eine Vorlage zur Zielwertüberwachung")</formula>
    </cfRule>
    <cfRule type="expression" dxfId="200" priority="1814">
      <formula>AND(B9="errechneter Mw",$V$4="Eine Vorlage zur Zielwertüberwachung")</formula>
    </cfRule>
  </conditionalFormatting>
  <conditionalFormatting sqref="J11:K11">
    <cfRule type="expression" dxfId="199" priority="1739">
      <formula>B10="eingetragener Zw"</formula>
    </cfRule>
    <cfRule type="expression" dxfId="198" priority="1740">
      <formula>B10="errechneter Mw"</formula>
    </cfRule>
    <cfRule type="expression" dxfId="197" priority="1741">
      <formula>B10="eingetragener Zw"</formula>
    </cfRule>
    <cfRule type="expression" dxfId="196" priority="1742">
      <formula>B10="errechneter Mw"</formula>
    </cfRule>
  </conditionalFormatting>
  <conditionalFormatting sqref="J46:K48">
    <cfRule type="expression" dxfId="195" priority="1025">
      <formula>AND(B45="eingetragener Zw",$V$4="Eine Vorlage zur Zielwertüberwachung")</formula>
    </cfRule>
    <cfRule type="expression" dxfId="194" priority="1026">
      <formula>AND(B45="errechneter Mw",$V$4="Eine Vorlage zur Zielwertüberwachung")</formula>
    </cfRule>
  </conditionalFormatting>
  <conditionalFormatting sqref="J47:K47">
    <cfRule type="expression" dxfId="193" priority="1020">
      <formula>B46="eingetragener Zw"</formula>
    </cfRule>
    <cfRule type="expression" dxfId="192" priority="1021">
      <formula>B46="errechneter Mw"</formula>
    </cfRule>
    <cfRule type="expression" dxfId="191" priority="1022">
      <formula>B46="eingetragener Zw"</formula>
    </cfRule>
    <cfRule type="expression" dxfId="190" priority="1023">
      <formula>B46="errechneter Mw"</formula>
    </cfRule>
  </conditionalFormatting>
  <conditionalFormatting sqref="L7:N7">
    <cfRule type="expression" dxfId="189" priority="1197">
      <formula>AND(L7="----------",$V$4="Eine Vorlage zur Zielwertermittlung")</formula>
    </cfRule>
    <cfRule type="expression" dxfId="188" priority="1211">
      <formula>AND(NOT(A5=""),NOT(A5="Test"),L7="")</formula>
    </cfRule>
    <cfRule type="expression" dxfId="187" priority="1218">
      <formula>AND(B9="eingetragener Zw",$V$4="Eine Vorlage zur Zielwertüberwachung")</formula>
    </cfRule>
    <cfRule type="expression" dxfId="186" priority="2095">
      <formula>NOT(L7="----------")</formula>
    </cfRule>
  </conditionalFormatting>
  <conditionalFormatting sqref="L8:N8">
    <cfRule type="expression" dxfId="185" priority="1161">
      <formula>NOT(L8="")</formula>
    </cfRule>
  </conditionalFormatting>
  <conditionalFormatting sqref="L43:N43">
    <cfRule type="expression" dxfId="184" priority="1006">
      <formula>AND(L43="----------",$V$4="Eine Vorlage zur Zielwertermittlung")</formula>
    </cfRule>
    <cfRule type="expression" dxfId="183" priority="1015">
      <formula>AND(NOT(A41=""),NOT(A41="Test"),L43="")</formula>
    </cfRule>
    <cfRule type="expression" dxfId="182" priority="1017">
      <formula>AND(B45="eingetragener Zw",$V$4="Eine Vorlage zur Zielwertüberwachung")</formula>
    </cfRule>
    <cfRule type="expression" dxfId="181" priority="1029">
      <formula>NOT(L43="----------")</formula>
    </cfRule>
  </conditionalFormatting>
  <conditionalFormatting sqref="L44:N44">
    <cfRule type="expression" dxfId="180" priority="1004">
      <formula>NOT(L44="")</formula>
    </cfRule>
  </conditionalFormatting>
  <conditionalFormatting sqref="N5:Q5">
    <cfRule type="expression" dxfId="179" priority="1748">
      <formula>AND(NOT(A5="Test"),NOT(A5=""),N5="")</formula>
    </cfRule>
  </conditionalFormatting>
  <conditionalFormatting sqref="N6:Q6">
    <cfRule type="expression" dxfId="178" priority="1209">
      <formula>AND(NOT(A5=""),NOT(A5="Test"),N5="",L11="")</formula>
    </cfRule>
  </conditionalFormatting>
  <conditionalFormatting sqref="N41:Q41">
    <cfRule type="expression" dxfId="177" priority="1024">
      <formula>AND(NOT(A41="Test"),NOT(A41=""),N41="")</formula>
    </cfRule>
  </conditionalFormatting>
  <conditionalFormatting sqref="N42:Q42">
    <cfRule type="expression" dxfId="176" priority="1014">
      <formula>AND(NOT(A41=""),NOT(A41="Test"),N41="",L47="")</formula>
    </cfRule>
  </conditionalFormatting>
  <conditionalFormatting sqref="O7:Q7">
    <cfRule type="expression" dxfId="175" priority="1221">
      <formula>AND(NOT(A5=""),NOT(A5="Test"),OR(O7="Einheit",O7=""))</formula>
    </cfRule>
  </conditionalFormatting>
  <conditionalFormatting sqref="O8:Q8">
    <cfRule type="expression" dxfId="174" priority="1160">
      <formula>NOT(O8="")</formula>
    </cfRule>
  </conditionalFormatting>
  <conditionalFormatting sqref="O9:Q9">
    <cfRule type="expression" dxfId="173" priority="1158">
      <formula>NOT(O9="")</formula>
    </cfRule>
    <cfRule type="expression" dxfId="172" priority="2099">
      <formula>AND(B9="errechneter Mw",$V$4="Eine Vorlage zur Zielwertüberwachung",NOT(O9=""))</formula>
    </cfRule>
  </conditionalFormatting>
  <conditionalFormatting sqref="O43:Q43">
    <cfRule type="expression" dxfId="171" priority="1019">
      <formula>AND(NOT(A41=""),NOT(A41="Test"),OR(O43="Einheit",O43=""))</formula>
    </cfRule>
  </conditionalFormatting>
  <conditionalFormatting sqref="O44:Q44">
    <cfRule type="expression" dxfId="170" priority="1003">
      <formula>NOT(O44="")</formula>
    </cfRule>
  </conditionalFormatting>
  <conditionalFormatting sqref="O45:Q45">
    <cfRule type="expression" dxfId="169" priority="1001">
      <formula>NOT(O45="")</formula>
    </cfRule>
    <cfRule type="expression" dxfId="168" priority="1030">
      <formula>AND(B45="errechneter Mw",$V$4="Eine Vorlage zur Zielwertüberwachung",NOT(O45=""))</formula>
    </cfRule>
  </conditionalFormatting>
  <conditionalFormatting sqref="S9">
    <cfRule type="expression" dxfId="167" priority="1103">
      <formula>AND(T9="eingetragener Zw",$V$4="Eine Vorlage zur Zielwertüberwachung")</formula>
    </cfRule>
    <cfRule type="expression" dxfId="166" priority="1105">
      <formula>AND(T9="errechneter Mw",$V$4="Eine Vorlage zur Zielwertüberwachung")</formula>
    </cfRule>
  </conditionalFormatting>
  <conditionalFormatting sqref="S45">
    <cfRule type="expression" dxfId="165" priority="978">
      <formula>AND(T45="eingetragener Zw",$V$4="Eine Vorlage zur Zielwertüberwachung")</formula>
    </cfRule>
    <cfRule type="expression" dxfId="164" priority="980">
      <formula>AND(T45="errechneter Mw",$V$4="Eine Vorlage zur Zielwertüberwachung")</formula>
    </cfRule>
  </conditionalFormatting>
  <conditionalFormatting sqref="U44:AD44 AG44:AI44 U41:AI43">
    <cfRule type="expression" dxfId="163" priority="969">
      <formula>$V$4=""</formula>
    </cfRule>
  </conditionalFormatting>
  <conditionalFormatting sqref="S45:AI49 S64:AI73 T50:AI63">
    <cfRule type="expression" dxfId="162" priority="192">
      <formula>$V$4=""</formula>
    </cfRule>
  </conditionalFormatting>
  <conditionalFormatting sqref="T9">
    <cfRule type="expression" dxfId="161" priority="1102">
      <formula>$V$4="Eine Vorlage zur Zielwertüberwachung"</formula>
    </cfRule>
  </conditionalFormatting>
  <conditionalFormatting sqref="T12">
    <cfRule type="expression" dxfId="160" priority="1106">
      <formula>OR($V$4="",NOT(T12="Auswahl"))</formula>
    </cfRule>
    <cfRule type="expression" dxfId="159" priority="1123">
      <formula>AND(NOT(S5=""),NOT(S5="Test"),OR(T12="",T12="Auswahl"))</formula>
    </cfRule>
  </conditionalFormatting>
  <conditionalFormatting sqref="T13:T37">
    <cfRule type="expression" dxfId="158" priority="1113">
      <formula>AND(AD$7="----------",NOT(S$5=""),NOT(S$5="Test"))</formula>
    </cfRule>
  </conditionalFormatting>
  <conditionalFormatting sqref="T45">
    <cfRule type="expression" dxfId="157" priority="977">
      <formula>$V$4="Eine Vorlage zur Zielwertüberwachung"</formula>
    </cfRule>
  </conditionalFormatting>
  <conditionalFormatting sqref="T48">
    <cfRule type="expression" dxfId="156" priority="981">
      <formula>OR($V$4="",NOT(T48="Auswahl"))</formula>
    </cfRule>
    <cfRule type="expression" dxfId="155" priority="997">
      <formula>AND(NOT(S41=""),NOT(S41="Test"),OR(T48="",T48="Auswahl"))</formula>
    </cfRule>
  </conditionalFormatting>
  <conditionalFormatting sqref="T49:T73">
    <cfRule type="expression" dxfId="154" priority="193">
      <formula>AND(AD$43="----------",NOT(S$41=""),NOT(S$41="Test"))</formula>
    </cfRule>
  </conditionalFormatting>
  <conditionalFormatting sqref="T9:U9">
    <cfRule type="expression" dxfId="153" priority="1104">
      <formula>AND(NOT(S5=""),NOT(S5="Test"),$V$4="Eine Vorlage zur Zielwertüberwachung",OR(T9="",T9="Auswahl"))</formula>
    </cfRule>
    <cfRule type="expression" dxfId="152" priority="1108">
      <formula>AND(T9="eingetragener Zw",$V$4="Eine Vorlage zur Zielwertüberwachung")</formula>
    </cfRule>
    <cfRule type="expression" dxfId="151" priority="1122">
      <formula>AND(T9="errechneter Mw",$V$4="Eine Vorlage zur Zielwertüberwachung")</formula>
    </cfRule>
  </conditionalFormatting>
  <conditionalFormatting sqref="T45:U45">
    <cfRule type="expression" dxfId="150" priority="979">
      <formula>AND(NOT(S41=""),NOT(S41="Test"),$V$4="Eine Vorlage zur Zielwertüberwachung",OR(T45="",T45="Auswahl"))</formula>
    </cfRule>
    <cfRule type="expression" dxfId="149" priority="982">
      <formula>AND(T45="eingetragener Zw",$V$4="Eine Vorlage zur Zielwertüberwachung")</formula>
    </cfRule>
    <cfRule type="expression" dxfId="148" priority="996">
      <formula>AND(T45="errechneter Mw",$V$4="Eine Vorlage zur Zielwertüberwachung")</formula>
    </cfRule>
  </conditionalFormatting>
  <conditionalFormatting sqref="V7:AC7">
    <cfRule type="expression" dxfId="147" priority="1101">
      <formula>AD7="----------"</formula>
    </cfRule>
    <cfRule type="expression" dxfId="146" priority="1111">
      <formula>NOT(AD7="----------")</formula>
    </cfRule>
  </conditionalFormatting>
  <conditionalFormatting sqref="V8:AC8">
    <cfRule type="expression" dxfId="145" priority="1099">
      <formula>NOT(V8="")</formula>
    </cfRule>
  </conditionalFormatting>
  <conditionalFormatting sqref="V43:AC43">
    <cfRule type="expression" dxfId="144" priority="976">
      <formula>AD43="----------"</formula>
    </cfRule>
    <cfRule type="expression" dxfId="143" priority="985">
      <formula>NOT(AD43="----------")</formula>
    </cfRule>
  </conditionalFormatting>
  <conditionalFormatting sqref="V44:AC44">
    <cfRule type="expression" dxfId="142" priority="974">
      <formula>NOT(V44="")</formula>
    </cfRule>
  </conditionalFormatting>
  <conditionalFormatting sqref="V9:AF9">
    <cfRule type="expression" dxfId="141" priority="1096">
      <formula>NOT(V9="")</formula>
    </cfRule>
  </conditionalFormatting>
  <conditionalFormatting sqref="V45:AF45">
    <cfRule type="expression" dxfId="140" priority="42">
      <formula>NOT($AD$44="")</formula>
    </cfRule>
    <cfRule type="expression" dxfId="139" priority="971">
      <formula>NOT(V45="")</formula>
    </cfRule>
  </conditionalFormatting>
  <conditionalFormatting sqref="V4:AK4">
    <cfRule type="expression" dxfId="138" priority="1829">
      <formula>NOT($V$4="")</formula>
    </cfRule>
    <cfRule type="expression" dxfId="137" priority="1830">
      <formula>$V$4=""</formula>
    </cfRule>
  </conditionalFormatting>
  <conditionalFormatting sqref="AB10:AC12">
    <cfRule type="expression" dxfId="136" priority="1120">
      <formula>AND(T9="eingetragener Zw",$V$4="Eine Vorlage zur Zielwertüberwachung")</formula>
    </cfRule>
    <cfRule type="expression" dxfId="135" priority="1121">
      <formula>AND(T9="errechneter Mw",$V$4="Eine Vorlage zur Zielwertüberwachung")</formula>
    </cfRule>
  </conditionalFormatting>
  <conditionalFormatting sqref="AB11:AC11">
    <cfRule type="expression" dxfId="134" priority="1115">
      <formula>T10="eingetragener Zw"</formula>
    </cfRule>
    <cfRule type="expression" dxfId="133" priority="1116">
      <formula>T10="errechneter Mw"</formula>
    </cfRule>
    <cfRule type="expression" dxfId="132" priority="1117">
      <formula>T10="eingetragener Zw"</formula>
    </cfRule>
    <cfRule type="expression" dxfId="131" priority="1118">
      <formula>T10="errechneter Mw"</formula>
    </cfRule>
  </conditionalFormatting>
  <conditionalFormatting sqref="AB46:AC48">
    <cfRule type="expression" dxfId="130" priority="994">
      <formula>AND(T45="eingetragener Zw",$V$4="Eine Vorlage zur Zielwertüberwachung")</formula>
    </cfRule>
    <cfRule type="expression" dxfId="129" priority="995">
      <formula>AND(T45="errechneter Mw",$V$4="Eine Vorlage zur Zielwertüberwachung")</formula>
    </cfRule>
  </conditionalFormatting>
  <conditionalFormatting sqref="AB47:AC47">
    <cfRule type="expression" dxfId="128" priority="989">
      <formula>T46="eingetragener Zw"</formula>
    </cfRule>
    <cfRule type="expression" dxfId="127" priority="990">
      <formula>T46="errechneter Mw"</formula>
    </cfRule>
    <cfRule type="expression" dxfId="126" priority="991">
      <formula>T46="eingetragener Zw"</formula>
    </cfRule>
    <cfRule type="expression" dxfId="125" priority="992">
      <formula>T46="errechneter Mw"</formula>
    </cfRule>
  </conditionalFormatting>
  <conditionalFormatting sqref="AD44">
    <cfRule type="expression" dxfId="124" priority="973">
      <formula>NOT(AD44="")</formula>
    </cfRule>
  </conditionalFormatting>
  <conditionalFormatting sqref="AD7:AF7">
    <cfRule type="expression" dxfId="123" priority="1100">
      <formula>AND(AD7="----------",$V$4="Eine Vorlage zur Zielwertermittlung")</formula>
    </cfRule>
    <cfRule type="expression" dxfId="122" priority="1110">
      <formula>AND(NOT(S5=""),NOT(S5="Test"),AD7="")</formula>
    </cfRule>
    <cfRule type="expression" dxfId="121" priority="1112">
      <formula>AND(T9="eingetragener Zw",$V$4="Eine Vorlage zur Zielwertüberwachung")</formula>
    </cfRule>
    <cfRule type="expression" dxfId="120" priority="1124">
      <formula>NOT(AD7="----------")</formula>
    </cfRule>
  </conditionalFormatting>
  <conditionalFormatting sqref="AD8:AF8">
    <cfRule type="expression" dxfId="119" priority="1098">
      <formula>NOT(AD8="")</formula>
    </cfRule>
  </conditionalFormatting>
  <conditionalFormatting sqref="AD43:AF43">
    <cfRule type="expression" dxfId="118" priority="975">
      <formula>AND(AD43="----------",$V$4="Eine Vorlage zur Zielwertermittlung")</formula>
    </cfRule>
    <cfRule type="expression" dxfId="117" priority="984">
      <formula>AND(NOT(S41=""),NOT(S41="Test"),AD43="")</formula>
    </cfRule>
    <cfRule type="expression" dxfId="116" priority="986">
      <formula>AND(T45="eingetragener Zw",$V$4="Eine Vorlage zur Zielwertüberwachung")</formula>
    </cfRule>
    <cfRule type="expression" dxfId="115" priority="998">
      <formula>NOT(AD43="----------")</formula>
    </cfRule>
  </conditionalFormatting>
  <conditionalFormatting sqref="AF5:AI5">
    <cfRule type="expression" dxfId="114" priority="1119">
      <formula>AND(NOT(S5="Test"),NOT(S5=""),AF5="")</formula>
    </cfRule>
  </conditionalFormatting>
  <conditionalFormatting sqref="AF6:AI6">
    <cfRule type="expression" dxfId="113" priority="1109">
      <formula>AND(NOT(S5=""),NOT(S5="Test"),AF5="",AD11="")</formula>
    </cfRule>
  </conditionalFormatting>
  <conditionalFormatting sqref="AF41:AI41">
    <cfRule type="expression" dxfId="112" priority="993">
      <formula>AND(NOT(S41="Test"),NOT(S41=""),AF41="")</formula>
    </cfRule>
  </conditionalFormatting>
  <conditionalFormatting sqref="AF42:AI42">
    <cfRule type="expression" dxfId="111" priority="983">
      <formula>AND(NOT(S41=""),NOT(S41="Test"),AF41="",AD47="")</formula>
    </cfRule>
  </conditionalFormatting>
  <conditionalFormatting sqref="AG7:AI7">
    <cfRule type="expression" dxfId="110" priority="1114">
      <formula>AND(NOT(S5=""),NOT(S5="Test"),OR(AG7="Einheit",AG7=""))</formula>
    </cfRule>
  </conditionalFormatting>
  <conditionalFormatting sqref="AG8:AI8">
    <cfRule type="expression" dxfId="109" priority="1097">
      <formula>NOT(AG8="")</formula>
    </cfRule>
  </conditionalFormatting>
  <conditionalFormatting sqref="AG9:AI9">
    <cfRule type="expression" dxfId="108" priority="1095">
      <formula>NOT(AG9="")</formula>
    </cfRule>
    <cfRule type="expression" dxfId="107" priority="1125">
      <formula>AND(T9="errechneter Mw",$V$4="Eine Vorlage zur Zielwertüberwachung",NOT(AG9=""))</formula>
    </cfRule>
  </conditionalFormatting>
  <conditionalFormatting sqref="AG43:AI43">
    <cfRule type="expression" dxfId="106" priority="988">
      <formula>AND(NOT(S41=""),NOT(S41="Test"),OR(AG43="Einheit",AG43=""))</formula>
    </cfRule>
  </conditionalFormatting>
  <conditionalFormatting sqref="AG44:AI44">
    <cfRule type="expression" dxfId="105" priority="972">
      <formula>NOT(AG44="")</formula>
    </cfRule>
  </conditionalFormatting>
  <conditionalFormatting sqref="AG45:AI45">
    <cfRule type="expression" dxfId="104" priority="970">
      <formula>NOT(AG45="")</formula>
    </cfRule>
    <cfRule type="expression" dxfId="103" priority="999">
      <formula>AND(T45="errechneter Mw",$V$4="Eine Vorlage zur Zielwertüberwachung",NOT(AG45=""))</formula>
    </cfRule>
  </conditionalFormatting>
  <conditionalFormatting sqref="AJ41:BB73">
    <cfRule type="expression" dxfId="102" priority="190">
      <formula>$V$4=""</formula>
    </cfRule>
  </conditionalFormatting>
  <conditionalFormatting sqref="AK9">
    <cfRule type="expression" dxfId="101" priority="1040">
      <formula>AND(AL9="eingetragener Zw",$V$4="Eine Vorlage zur Zielwertüberwachung")</formula>
    </cfRule>
    <cfRule type="expression" dxfId="100" priority="1042">
      <formula>AND(AL9="errechneter Mw",$V$4="Eine Vorlage zur Zielwertüberwachung")</formula>
    </cfRule>
  </conditionalFormatting>
  <conditionalFormatting sqref="AK45">
    <cfRule type="expression" dxfId="99" priority="947">
      <formula>AND(AL45="eingetragener Zw",$V$4="Eine Vorlage zur Zielwertüberwachung")</formula>
    </cfRule>
    <cfRule type="expression" dxfId="98" priority="949">
      <formula>AND(AL45="errechneter Mw",$V$4="Eine Vorlage zur Zielwertüberwachung")</formula>
    </cfRule>
  </conditionalFormatting>
  <conditionalFormatting sqref="AL4">
    <cfRule type="expression" dxfId="97" priority="43">
      <formula>$V$4=""</formula>
    </cfRule>
  </conditionalFormatting>
  <conditionalFormatting sqref="AL9">
    <cfRule type="expression" dxfId="96" priority="1039">
      <formula>$V$4="Eine Vorlage zur Zielwertüberwachung"</formula>
    </cfRule>
  </conditionalFormatting>
  <conditionalFormatting sqref="AL12">
    <cfRule type="expression" dxfId="95" priority="1043">
      <formula>OR($V$4="",NOT(AL12="Auswahl"))</formula>
    </cfRule>
    <cfRule type="expression" dxfId="94" priority="1060">
      <formula>AND(NOT(AK5=""),NOT(AK5="Test"),OR(AL12="",AL12="Auswahl"))</formula>
    </cfRule>
  </conditionalFormatting>
  <conditionalFormatting sqref="AL13:AL37">
    <cfRule type="expression" dxfId="93" priority="1050">
      <formula>AND(AV$7="----------",NOT(AK$5=""),NOT(AK$5="Test"))</formula>
    </cfRule>
  </conditionalFormatting>
  <conditionalFormatting sqref="AL45">
    <cfRule type="expression" dxfId="92" priority="946">
      <formula>$V$4="Eine Vorlage zur Zielwertüberwachung"</formula>
    </cfRule>
  </conditionalFormatting>
  <conditionalFormatting sqref="AL48">
    <cfRule type="expression" dxfId="91" priority="950">
      <formula>OR($V$4="",NOT(AL48="Auswahl"))</formula>
    </cfRule>
    <cfRule type="expression" dxfId="90" priority="966">
      <formula>AND(NOT(AK41=""),NOT(AK41="Test"),OR(AL48="",AL48="Auswahl"))</formula>
    </cfRule>
  </conditionalFormatting>
  <conditionalFormatting sqref="AL49:AL73">
    <cfRule type="expression" dxfId="89" priority="191">
      <formula>AND(AV$43="----------",NOT(AK$41=""),NOT(AK$41="Test"))</formula>
    </cfRule>
  </conditionalFormatting>
  <conditionalFormatting sqref="AL9:AM9">
    <cfRule type="expression" dxfId="88" priority="1041">
      <formula>AND(NOT(AK5=""),NOT(AK5="Test"),$V$4="Eine Vorlage zur Zielwertüberwachung",OR(AL9="",AL9="Auswahl"))</formula>
    </cfRule>
    <cfRule type="expression" dxfId="87" priority="1045">
      <formula>AND(AL9="eingetragener Zw",$V$4="Eine Vorlage zur Zielwertüberwachung")</formula>
    </cfRule>
    <cfRule type="expression" dxfId="86" priority="1059">
      <formula>AND(AL9="errechneter Mw",$V$4="Eine Vorlage zur Zielwertüberwachung")</formula>
    </cfRule>
  </conditionalFormatting>
  <conditionalFormatting sqref="AL45:AM45">
    <cfRule type="expression" dxfId="85" priority="948">
      <formula>AND(NOT(AK41=""),NOT(AK41="Test"),$V$4="Eine Vorlage zur Zielwertüberwachung",OR(AL45="",AL45="Auswahl"))</formula>
    </cfRule>
    <cfRule type="expression" dxfId="84" priority="951">
      <formula>AND(AL45="eingetragener Zw",$V$4="Eine Vorlage zur Zielwertüberwachung")</formula>
    </cfRule>
    <cfRule type="expression" dxfId="83" priority="965">
      <formula>AND(AL45="errechneter Mw",$V$4="Eine Vorlage zur Zielwertüberwachung")</formula>
    </cfRule>
  </conditionalFormatting>
  <conditionalFormatting sqref="AN7:AU7">
    <cfRule type="expression" dxfId="82" priority="1038">
      <formula>AV7="----------"</formula>
    </cfRule>
    <cfRule type="expression" dxfId="81" priority="1048">
      <formula>NOT(AV7="----------")</formula>
    </cfRule>
  </conditionalFormatting>
  <conditionalFormatting sqref="AN8:AU8">
    <cfRule type="expression" dxfId="80" priority="1036">
      <formula>NOT(AN8="")</formula>
    </cfRule>
  </conditionalFormatting>
  <conditionalFormatting sqref="AN43:AU43">
    <cfRule type="expression" dxfId="79" priority="945">
      <formula>AV43="----------"</formula>
    </cfRule>
    <cfRule type="expression" dxfId="78" priority="954">
      <formula>NOT(AV43="----------")</formula>
    </cfRule>
  </conditionalFormatting>
  <conditionalFormatting sqref="AN44:AU44">
    <cfRule type="expression" dxfId="77" priority="943">
      <formula>NOT(AN44="")</formula>
    </cfRule>
  </conditionalFormatting>
  <conditionalFormatting sqref="AN9:AX9">
    <cfRule type="expression" dxfId="76" priority="1033">
      <formula>NOT(AN9="")</formula>
    </cfRule>
  </conditionalFormatting>
  <conditionalFormatting sqref="AN45:AX45">
    <cfRule type="expression" dxfId="75" priority="940">
      <formula>NOT(AN45="")</formula>
    </cfRule>
  </conditionalFormatting>
  <conditionalFormatting sqref="AT10:AU12">
    <cfRule type="expression" dxfId="74" priority="1057">
      <formula>AND(AL9="eingetragener Zw",$V$4="Eine Vorlage zur Zielwertüberwachung")</formula>
    </cfRule>
    <cfRule type="expression" dxfId="73" priority="1058">
      <formula>AND(AL9="errechneter Mw",$V$4="Eine Vorlage zur Zielwertüberwachung")</formula>
    </cfRule>
  </conditionalFormatting>
  <conditionalFormatting sqref="AT11:AU11">
    <cfRule type="expression" dxfId="72" priority="1052">
      <formula>AL10="eingetragener Zw"</formula>
    </cfRule>
    <cfRule type="expression" dxfId="71" priority="1053">
      <formula>AL10="errechneter Mw"</formula>
    </cfRule>
    <cfRule type="expression" dxfId="70" priority="1054">
      <formula>AL10="eingetragener Zw"</formula>
    </cfRule>
    <cfRule type="expression" dxfId="69" priority="1055">
      <formula>AL10="errechneter Mw"</formula>
    </cfRule>
  </conditionalFormatting>
  <conditionalFormatting sqref="AT46:AU48">
    <cfRule type="expression" dxfId="68" priority="963">
      <formula>AND(AL45="eingetragener Zw",$V$4="Eine Vorlage zur Zielwertüberwachung")</formula>
    </cfRule>
    <cfRule type="expression" dxfId="67" priority="964">
      <formula>AND(AL45="errechneter Mw",$V$4="Eine Vorlage zur Zielwertüberwachung")</formula>
    </cfRule>
  </conditionalFormatting>
  <conditionalFormatting sqref="AT47:AU47">
    <cfRule type="expression" dxfId="66" priority="958">
      <formula>AL46="eingetragener Zw"</formula>
    </cfRule>
    <cfRule type="expression" dxfId="65" priority="959">
      <formula>AL46="errechneter Mw"</formula>
    </cfRule>
    <cfRule type="expression" dxfId="64" priority="960">
      <formula>AL46="eingetragener Zw"</formula>
    </cfRule>
    <cfRule type="expression" dxfId="63" priority="961">
      <formula>AL46="errechneter Mw"</formula>
    </cfRule>
  </conditionalFormatting>
  <conditionalFormatting sqref="AV7:AX7">
    <cfRule type="expression" dxfId="62" priority="1037">
      <formula>AND(AV7="----------",$V$4="Eine Vorlage zur Zielwertermittlung")</formula>
    </cfRule>
    <cfRule type="expression" dxfId="61" priority="1047">
      <formula>AND(NOT(AK5=""),NOT(AK5="Test"),AV7="")</formula>
    </cfRule>
    <cfRule type="expression" dxfId="60" priority="1049">
      <formula>AND(AL9="eingetragener Zw",$V$4="Eine Vorlage zur Zielwertüberwachung")</formula>
    </cfRule>
    <cfRule type="expression" dxfId="59" priority="1061">
      <formula>NOT(AV7="----------")</formula>
    </cfRule>
  </conditionalFormatting>
  <conditionalFormatting sqref="AV8:AX8">
    <cfRule type="expression" dxfId="58" priority="1035">
      <formula>NOT(AV8="")</formula>
    </cfRule>
  </conditionalFormatting>
  <conditionalFormatting sqref="AV43:AX43">
    <cfRule type="expression" dxfId="57" priority="944">
      <formula>AND(AV43="----------",$V$4="Eine Vorlage zur Zielwertermittlung")</formula>
    </cfRule>
    <cfRule type="expression" dxfId="56" priority="953">
      <formula>AND(NOT(AK41=""),NOT(AK41="Test"),AV43="")</formula>
    </cfRule>
    <cfRule type="expression" dxfId="55" priority="955">
      <formula>AND(AL45="eingetragener Zw",$V$4="Eine Vorlage zur Zielwertüberwachung")</formula>
    </cfRule>
    <cfRule type="expression" dxfId="54" priority="967">
      <formula>NOT(AV43="----------")</formula>
    </cfRule>
  </conditionalFormatting>
  <conditionalFormatting sqref="AV44:AX44">
    <cfRule type="expression" dxfId="53" priority="942">
      <formula>NOT(AV44="")</formula>
    </cfRule>
  </conditionalFormatting>
  <conditionalFormatting sqref="AX5:BA5">
    <cfRule type="expression" dxfId="52" priority="1056">
      <formula>AND(NOT(AK5="Test"),NOT(AK5=""),AX5="")</formula>
    </cfRule>
  </conditionalFormatting>
  <conditionalFormatting sqref="AX6:BA6">
    <cfRule type="expression" dxfId="51" priority="1046">
      <formula>AND(NOT(AK5=""),NOT(AK5="Test"),AX5="",AV11="")</formula>
    </cfRule>
  </conditionalFormatting>
  <conditionalFormatting sqref="AX41:BA41">
    <cfRule type="expression" dxfId="50" priority="962">
      <formula>AND(NOT(AK41="Test"),NOT(AK41=""),AX41="")</formula>
    </cfRule>
  </conditionalFormatting>
  <conditionalFormatting sqref="AX42:BA42">
    <cfRule type="expression" dxfId="49" priority="952">
      <formula>AND(NOT(AK41=""),NOT(AK41="Test"),AX41="",AV47="")</formula>
    </cfRule>
  </conditionalFormatting>
  <conditionalFormatting sqref="AY7:BA7">
    <cfRule type="expression" dxfId="48" priority="1051">
      <formula>AND(NOT(AK5=""),NOT(AK5="Test"),OR(AY7="Einheit",AY7=""))</formula>
    </cfRule>
  </conditionalFormatting>
  <conditionalFormatting sqref="AY8:BA8">
    <cfRule type="expression" dxfId="47" priority="1034">
      <formula>NOT(AY8="")</formula>
    </cfRule>
  </conditionalFormatting>
  <conditionalFormatting sqref="AY9:BA9">
    <cfRule type="expression" dxfId="46" priority="1032">
      <formula>NOT(AY9="")</formula>
    </cfRule>
    <cfRule type="expression" dxfId="45" priority="1062">
      <formula>AND(AL9="errechneter Mw",$V$4="Eine Vorlage zur Zielwertüberwachung",NOT(AY9=""))</formula>
    </cfRule>
  </conditionalFormatting>
  <conditionalFormatting sqref="AY43:BA43">
    <cfRule type="expression" dxfId="44" priority="957">
      <formula>AND(NOT(AK41=""),NOT(AK41="Test"),OR(AY43="Einheit",AY43=""))</formula>
    </cfRule>
  </conditionalFormatting>
  <conditionalFormatting sqref="AY44:BA44">
    <cfRule type="expression" dxfId="43" priority="941">
      <formula>NOT(AY44="")</formula>
    </cfRule>
  </conditionalFormatting>
  <conditionalFormatting sqref="AY45:BA45">
    <cfRule type="expression" dxfId="42" priority="939">
      <formula>NOT(AY45="")</formula>
    </cfRule>
    <cfRule type="expression" dxfId="41" priority="968">
      <formula>AND(AL45="errechneter Mw",$V$4="Eine Vorlage zur Zielwertüberwachung",NOT(AY45=""))</formula>
    </cfRule>
  </conditionalFormatting>
  <conditionalFormatting sqref="BC46 BC48:BC73">
    <cfRule type="expression" dxfId="40" priority="41">
      <formula>$V$4=""</formula>
    </cfRule>
  </conditionalFormatting>
  <conditionalFormatting sqref="A51">
    <cfRule type="expression" dxfId="39" priority="40">
      <formula>$V$4=""</formula>
    </cfRule>
  </conditionalFormatting>
  <conditionalFormatting sqref="S51">
    <cfRule type="expression" dxfId="38" priority="39">
      <formula>$V$4=""</formula>
    </cfRule>
  </conditionalFormatting>
  <conditionalFormatting sqref="A15">
    <cfRule type="expression" dxfId="37" priority="25">
      <formula>$V$4=""</formula>
    </cfRule>
  </conditionalFormatting>
  <conditionalFormatting sqref="A50">
    <cfRule type="expression" dxfId="36" priority="24">
      <formula>$V$4=""</formula>
    </cfRule>
  </conditionalFormatting>
  <conditionalFormatting sqref="S50">
    <cfRule type="expression" dxfId="35" priority="23">
      <formula>$V$4=""</formula>
    </cfRule>
  </conditionalFormatting>
  <conditionalFormatting sqref="S15">
    <cfRule type="expression" dxfId="34" priority="22">
      <formula>$V$4=""</formula>
    </cfRule>
  </conditionalFormatting>
  <conditionalFormatting sqref="A17:A28">
    <cfRule type="expression" dxfId="33" priority="21">
      <formula>$V$4=""</formula>
    </cfRule>
  </conditionalFormatting>
  <conditionalFormatting sqref="S17:S28">
    <cfRule type="expression" dxfId="32" priority="20">
      <formula>$V$4=""</formula>
    </cfRule>
  </conditionalFormatting>
  <conditionalFormatting sqref="A52:A63">
    <cfRule type="expression" dxfId="31" priority="19">
      <formula>$V$4=""</formula>
    </cfRule>
  </conditionalFormatting>
  <conditionalFormatting sqref="S52:S63">
    <cfRule type="expression" dxfId="30" priority="18">
      <formula>$V$4=""</formula>
    </cfRule>
  </conditionalFormatting>
  <conditionalFormatting sqref="T3:AE3">
    <cfRule type="expression" dxfId="29" priority="13">
      <formula>$V$4=""</formula>
    </cfRule>
  </conditionalFormatting>
  <conditionalFormatting sqref="A5:B6">
    <cfRule type="expression" dxfId="28" priority="12">
      <formula>AND(OR(NOT($C$1=""),NOT($C$3=""),NOT($T$3=""),NOT($AK$3="")),OR(A5="",A5="Test"))</formula>
    </cfRule>
  </conditionalFormatting>
  <conditionalFormatting sqref="A5:B6">
    <cfRule type="expression" dxfId="27" priority="11">
      <formula>$V$4=""</formula>
    </cfRule>
  </conditionalFormatting>
  <conditionalFormatting sqref="S5:T6">
    <cfRule type="expression" dxfId="26" priority="10">
      <formula>AND(OR(NOT($C$1=""),NOT($C$3=""),NOT($T$3=""),NOT($AK$3="")),OR(S5="",S5="Test"))</formula>
    </cfRule>
  </conditionalFormatting>
  <conditionalFormatting sqref="S5:T6">
    <cfRule type="expression" dxfId="25" priority="9">
      <formula>$V$4=""</formula>
    </cfRule>
  </conditionalFormatting>
  <conditionalFormatting sqref="A7:B8">
    <cfRule type="expression" dxfId="24" priority="8">
      <formula>$V$4=""</formula>
    </cfRule>
  </conditionalFormatting>
  <conditionalFormatting sqref="S7:T8">
    <cfRule type="expression" dxfId="23" priority="7">
      <formula>$V$4=""</formula>
    </cfRule>
  </conditionalFormatting>
  <conditionalFormatting sqref="A41:B42">
    <cfRule type="expression" dxfId="22" priority="6">
      <formula>AND(OR(NOT($C$1=""),NOT($C$3=""),NOT($T$3=""),NOT($AK$3="")),OR(A41="",A41="Test"))</formula>
    </cfRule>
  </conditionalFormatting>
  <conditionalFormatting sqref="A41:B42">
    <cfRule type="expression" dxfId="21" priority="5">
      <formula>$V$4=""</formula>
    </cfRule>
  </conditionalFormatting>
  <conditionalFormatting sqref="S41:T42">
    <cfRule type="expression" dxfId="20" priority="4">
      <formula>AND(OR(NOT($C$1=""),NOT($C$3=""),NOT($T$3=""),NOT($AK$3="")),OR(S41="",S41="Test"))</formula>
    </cfRule>
  </conditionalFormatting>
  <conditionalFormatting sqref="S41:T42">
    <cfRule type="expression" dxfId="19" priority="3">
      <formula>$V$4=""</formula>
    </cfRule>
  </conditionalFormatting>
  <conditionalFormatting sqref="A43:B44">
    <cfRule type="expression" dxfId="18" priority="2">
      <formula>$V$4=""</formula>
    </cfRule>
  </conditionalFormatting>
  <conditionalFormatting sqref="S43:T44">
    <cfRule type="expression" dxfId="17" priority="1">
      <formula>$V$4=""</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24.04.2026    &amp;CSeite &amp;P/&amp;N&amp;RPolymed.ch/Downloads/Labor/XXXXYYYY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G16"/>
  <sheetViews>
    <sheetView showGridLines="0" zoomScaleNormal="100" workbookViewId="0">
      <selection activeCell="I22" sqref="I22"/>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5.25" customHeight="1" thickBot="1" x14ac:dyDescent="0.25">
      <c r="F1">
        <v>2</v>
      </c>
    </row>
    <row r="2" spans="2:7" x14ac:dyDescent="0.2">
      <c r="B2" s="192" t="str">
        <f>Dokumentationshilfe!C1</f>
        <v>AFIAS</v>
      </c>
      <c r="C2" s="193"/>
      <c r="D2" s="193"/>
      <c r="E2" s="193"/>
      <c r="F2" s="193"/>
      <c r="G2" s="194"/>
    </row>
    <row r="3" spans="2:7" x14ac:dyDescent="0.2">
      <c r="B3" s="195"/>
      <c r="C3" s="196"/>
      <c r="D3" s="196"/>
      <c r="E3" s="196"/>
      <c r="F3" s="196"/>
      <c r="G3" s="197"/>
    </row>
    <row r="4" spans="2:7" x14ac:dyDescent="0.2">
      <c r="B4" s="195"/>
      <c r="C4" s="196"/>
      <c r="D4" s="196"/>
      <c r="E4" s="196"/>
      <c r="F4" s="196"/>
      <c r="G4" s="197"/>
    </row>
    <row r="5" spans="2:7" ht="18.75" thickBot="1" x14ac:dyDescent="0.3">
      <c r="B5" s="198" t="str">
        <f>Dokumentationshilfe!C3</f>
        <v>Tumormarker Control</v>
      </c>
      <c r="C5" s="199"/>
      <c r="D5" s="200" t="str">
        <f>CONCATENATE(Dokumentationshilfe!S3,Dokumentationshilfe!T3)</f>
        <v>Lot: TMCOVH25</v>
      </c>
      <c r="E5" s="200"/>
      <c r="F5" s="201" t="str">
        <f>CONCATENATE(Dokumentationshilfe!AF3,TEXT(Dokumentationshilfe!AK3,"TT.MM.JJJJ"))</f>
        <v>Verfall: 30.08.2026</v>
      </c>
      <c r="G5" s="202"/>
    </row>
    <row r="6" spans="2:7" ht="13.5" thickBot="1" x14ac:dyDescent="0.25"/>
    <row r="7" spans="2:7" ht="17.25" thickBot="1" x14ac:dyDescent="0.3">
      <c r="B7" s="65" t="s">
        <v>51</v>
      </c>
      <c r="C7" s="66" t="s">
        <v>213</v>
      </c>
      <c r="D7" s="203" t="s">
        <v>214</v>
      </c>
      <c r="E7" s="203"/>
      <c r="F7" s="203"/>
      <c r="G7" s="65" t="s">
        <v>1</v>
      </c>
    </row>
    <row r="8" spans="2:7" ht="15.75" thickBot="1" x14ac:dyDescent="0.25">
      <c r="B8" s="67" t="str">
        <f>Dokumentationshilfe!A5</f>
        <v>PSA / PSA Neo</v>
      </c>
      <c r="C8" s="68">
        <f>Dokumentationshilfe!J11</f>
        <v>1.1599999999999999</v>
      </c>
      <c r="D8" s="190" t="str">
        <f>CONCATENATE(Dokumentationshilfe!D11," - ",Dokumentationshilfe!P11)</f>
        <v>0.92 - 1.4</v>
      </c>
      <c r="E8" s="190"/>
      <c r="F8" s="190"/>
      <c r="G8" s="67" t="str">
        <f>Dokumentationshilfe!O7</f>
        <v>ng/ml</v>
      </c>
    </row>
    <row r="9" spans="2:7" ht="15.75" thickBot="1" x14ac:dyDescent="0.25">
      <c r="B9" s="67" t="str">
        <f>Dokumentationshilfe!S5</f>
        <v>PSA / PSA Neo</v>
      </c>
      <c r="C9" s="68">
        <f>Dokumentationshilfe!AB11</f>
        <v>7.53</v>
      </c>
      <c r="D9" s="190" t="str">
        <f>CONCATENATE(Dokumentationshilfe!V11," - ",Dokumentationshilfe!AH11)</f>
        <v>5.95 - 9.11</v>
      </c>
      <c r="E9" s="190"/>
      <c r="F9" s="190"/>
      <c r="G9" s="67" t="str">
        <f>Dokumentationshilfe!AG7</f>
        <v>ng/ml</v>
      </c>
    </row>
    <row r="10" spans="2:7" ht="15.75" thickBot="1" x14ac:dyDescent="0.25">
      <c r="B10" s="67" t="str">
        <f>Dokumentationshilfe!AK5</f>
        <v>Test</v>
      </c>
      <c r="C10" s="68" t="str">
        <f>Dokumentationshilfe!AT11</f>
        <v/>
      </c>
      <c r="D10" s="190" t="str">
        <f>CONCATENATE(Dokumentationshilfe!AN11," - ",Dokumentationshilfe!AZ11)</f>
        <v xml:space="preserve"> - </v>
      </c>
      <c r="E10" s="190"/>
      <c r="F10" s="190"/>
      <c r="G10" s="67" t="str">
        <f>Dokumentationshilfe!AY7</f>
        <v>Einheit</v>
      </c>
    </row>
    <row r="11" spans="2:7" ht="15.75" thickBot="1" x14ac:dyDescent="0.25">
      <c r="B11" s="67" t="str">
        <f>Dokumentationshilfe!A41</f>
        <v>PSA / PSA Neo</v>
      </c>
      <c r="C11" s="68">
        <f>Dokumentationshilfe!J47</f>
        <v>1.26</v>
      </c>
      <c r="D11" s="190" t="str">
        <f>CONCATENATE(Dokumentationshilfe!D47," - ",Dokumentationshilfe!P47)</f>
        <v>1 - 1.52</v>
      </c>
      <c r="E11" s="190"/>
      <c r="F11" s="190"/>
      <c r="G11" s="67" t="str">
        <f>Dokumentationshilfe!O43</f>
        <v>ng/ml</v>
      </c>
    </row>
    <row r="12" spans="2:7" ht="15.75" thickBot="1" x14ac:dyDescent="0.25">
      <c r="B12" s="67" t="str">
        <f>Dokumentationshilfe!S41</f>
        <v>PSA / PSA Neo</v>
      </c>
      <c r="C12" s="68">
        <f>Dokumentationshilfe!AB47</f>
        <v>8.1300000000000008</v>
      </c>
      <c r="D12" s="190" t="str">
        <f>CONCATENATE(Dokumentationshilfe!V47," - ",Dokumentationshilfe!AH47)</f>
        <v>6.43 - 9.83</v>
      </c>
      <c r="E12" s="190"/>
      <c r="F12" s="190"/>
      <c r="G12" s="67" t="str">
        <f>Dokumentationshilfe!AG43</f>
        <v>ng/ml</v>
      </c>
    </row>
    <row r="13" spans="2:7" ht="15.75" thickBot="1" x14ac:dyDescent="0.25">
      <c r="B13" s="67" t="str">
        <f>Dokumentationshilfe!AK41</f>
        <v>Test</v>
      </c>
      <c r="C13" s="68" t="str">
        <f>Dokumentationshilfe!AT47</f>
        <v/>
      </c>
      <c r="D13" s="190" t="str">
        <f>CONCATENATE(Dokumentationshilfe!AN47," - ",Dokumentationshilfe!AZ47)</f>
        <v xml:space="preserve"> - </v>
      </c>
      <c r="E13" s="190"/>
      <c r="F13" s="190"/>
      <c r="G13" s="67" t="str">
        <f>Dokumentationshilfe!AY43</f>
        <v>Einheit</v>
      </c>
    </row>
    <row r="14" spans="2:7" ht="15" x14ac:dyDescent="0.2">
      <c r="B14" s="69"/>
      <c r="C14" s="70"/>
      <c r="D14" s="191"/>
      <c r="E14" s="191"/>
      <c r="F14" s="191"/>
      <c r="G14" s="69"/>
    </row>
    <row r="15" spans="2:7" ht="15" x14ac:dyDescent="0.2">
      <c r="B15" s="71"/>
      <c r="C15" s="72"/>
      <c r="D15" s="189"/>
      <c r="E15" s="189"/>
      <c r="F15" s="189"/>
      <c r="G15" s="71"/>
    </row>
    <row r="16" spans="2:7" ht="15" x14ac:dyDescent="0.2">
      <c r="B16" s="71"/>
      <c r="C16" s="72"/>
      <c r="D16" s="189"/>
      <c r="E16" s="189"/>
      <c r="F16" s="189"/>
      <c r="G16" s="71"/>
    </row>
  </sheetData>
  <sheetProtection algorithmName="SHA-512" hashValue="8d9JYuEJTBtGY/OcyP5v2HyCIWDIFrUhXNfQ65cY+3kJ7RwmqCRqOysRlnVwL/4K5/q/Xz5jUDy1eEnzf8eWZg==" saltValue="kKgINyHjDgQx08k1MBZ+cw==" spinCount="100000" sheet="1" objects="1" scenarios="1"/>
  <mergeCells count="14">
    <mergeCell ref="D8:F8"/>
    <mergeCell ref="B2:G4"/>
    <mergeCell ref="B5:C5"/>
    <mergeCell ref="D5:E5"/>
    <mergeCell ref="F5:G5"/>
    <mergeCell ref="D7:F7"/>
    <mergeCell ref="D15:F15"/>
    <mergeCell ref="D16:F16"/>
    <mergeCell ref="D9:F9"/>
    <mergeCell ref="D10:F10"/>
    <mergeCell ref="D11:F11"/>
    <mergeCell ref="D12:F12"/>
    <mergeCell ref="D13:F13"/>
    <mergeCell ref="D14:F1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75" customWidth="1"/>
    <col min="2" max="2" width="14.42578125" style="75" customWidth="1"/>
    <col min="3" max="3" width="12" style="75" customWidth="1"/>
    <col min="4" max="4" width="13.140625" style="75" customWidth="1"/>
    <col min="5" max="5" width="25.42578125" style="75" customWidth="1"/>
    <col min="6" max="6" width="27.140625" style="75" customWidth="1"/>
    <col min="7" max="7" width="23.7109375" style="75" bestFit="1" customWidth="1"/>
    <col min="8" max="8" width="4.140625" style="75" customWidth="1"/>
    <col min="9" max="9" width="13.140625" style="75" customWidth="1"/>
    <col min="10" max="10" width="26.28515625" style="75" bestFit="1" customWidth="1"/>
    <col min="11" max="11" width="17.5703125" style="75" bestFit="1" customWidth="1"/>
    <col min="12" max="12" width="21" style="75" bestFit="1" customWidth="1"/>
    <col min="13" max="13" width="23.140625" style="75" bestFit="1" customWidth="1"/>
    <col min="14" max="16384" width="11.42578125" style="75"/>
  </cols>
  <sheetData>
    <row r="1" spans="2:13" ht="9" customHeight="1" thickBot="1" x14ac:dyDescent="0.25"/>
    <row r="2" spans="2:13" ht="16.5" customHeight="1" thickTop="1" thickBot="1" x14ac:dyDescent="0.3">
      <c r="B2" s="205" t="s">
        <v>215</v>
      </c>
      <c r="C2" s="206"/>
      <c r="D2" s="206"/>
      <c r="E2" s="206"/>
      <c r="F2" s="206"/>
      <c r="G2" s="207"/>
      <c r="I2" s="205" t="s">
        <v>216</v>
      </c>
      <c r="J2" s="206"/>
      <c r="K2" s="206"/>
      <c r="L2" s="206"/>
      <c r="M2" s="207"/>
    </row>
    <row r="3" spans="2:13" ht="16.5" customHeight="1" thickBot="1" x14ac:dyDescent="0.25">
      <c r="B3" s="76"/>
      <c r="C3" s="77"/>
      <c r="D3" s="77"/>
      <c r="E3" s="77"/>
      <c r="F3" s="77"/>
      <c r="G3" s="78"/>
      <c r="I3" s="76"/>
      <c r="J3" s="77"/>
      <c r="K3" s="77"/>
      <c r="L3" s="77"/>
      <c r="M3" s="78"/>
    </row>
    <row r="4" spans="2:13" ht="16.5" customHeight="1" thickBot="1" x14ac:dyDescent="0.25">
      <c r="B4" s="79" t="s">
        <v>51</v>
      </c>
      <c r="C4" s="80" t="s">
        <v>217</v>
      </c>
      <c r="D4" s="80" t="s">
        <v>218</v>
      </c>
      <c r="E4" s="80" t="s">
        <v>219</v>
      </c>
      <c r="F4" s="80" t="s">
        <v>220</v>
      </c>
      <c r="G4" s="81" t="s">
        <v>221</v>
      </c>
      <c r="I4" s="208" t="s">
        <v>222</v>
      </c>
      <c r="J4" s="209"/>
      <c r="K4" s="209"/>
      <c r="L4" s="209"/>
      <c r="M4" s="210"/>
    </row>
    <row r="5" spans="2:13" ht="16.5" customHeight="1" thickBot="1" x14ac:dyDescent="0.25">
      <c r="B5" s="82"/>
      <c r="C5" s="83"/>
      <c r="D5" s="83"/>
      <c r="E5" s="84" t="str">
        <f>IF(OR(C5="",D5=""),"",ABS(C5-D5))</f>
        <v/>
      </c>
      <c r="F5" s="84"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85"/>
      <c r="I5" s="86" t="s">
        <v>51</v>
      </c>
      <c r="J5" s="87" t="s">
        <v>223</v>
      </c>
      <c r="K5" s="88" t="s">
        <v>224</v>
      </c>
      <c r="L5" s="88" t="s">
        <v>225</v>
      </c>
      <c r="M5" s="89" t="s">
        <v>226</v>
      </c>
    </row>
    <row r="6" spans="2:13" ht="16.5" customHeight="1" x14ac:dyDescent="0.2">
      <c r="B6" s="90"/>
      <c r="G6" s="91"/>
      <c r="I6" s="92" t="str">
        <f>Dokumentationshilfe!A5</f>
        <v>PSA / PSA Neo</v>
      </c>
      <c r="J6" s="93"/>
      <c r="K6" s="93"/>
      <c r="L6" s="94">
        <f>Dokumentationshilfe!J11</f>
        <v>1.1599999999999999</v>
      </c>
      <c r="M6" s="95"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6" t="s">
        <v>227</v>
      </c>
      <c r="C7" s="211" t="str">
        <f>IF(OR(F5="VK manuell eingeben",F5="Parameter eingeben"),"",IF(OR(F5=0,F5=""),"",IF(AND(E5="",F5&lt;&gt;"",F5&lt;&gt;0),_xlfn.CONCAT(Hilfstabelle!Q39,MAX(C5,D5)-F5,Hilfstabelle!Q40,MAX(C5,D5)+F5,Hilfstabelle!Q41),IF(E5&lt;F5,Hilfstabelle!Q43,IF(E5&gt;F5,Hilfstabelle!Q44,"")))))</f>
        <v/>
      </c>
      <c r="D7" s="211"/>
      <c r="E7" s="211"/>
      <c r="F7" s="211"/>
      <c r="G7" s="212"/>
      <c r="I7" s="92" t="str">
        <f>Dokumentationshilfe!S5</f>
        <v>PSA / PSA Neo</v>
      </c>
      <c r="J7" s="93"/>
      <c r="K7" s="93"/>
      <c r="L7" s="94">
        <f>Dokumentationshilfe!AB11</f>
        <v>7.53</v>
      </c>
      <c r="M7" s="95"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0"/>
      <c r="C8" s="213"/>
      <c r="D8" s="213"/>
      <c r="E8" s="213"/>
      <c r="F8" s="213"/>
      <c r="G8" s="214"/>
      <c r="I8" s="118" t="str">
        <f>Dokumentationshilfe!AK5</f>
        <v>Test</v>
      </c>
      <c r="J8" s="119"/>
      <c r="K8" s="119"/>
      <c r="L8" s="120" t="str">
        <f>Dokumentationshilfe!AT11</f>
        <v/>
      </c>
      <c r="M8" s="121" t="str">
        <f t="shared" si="0"/>
        <v>Analysesystem wählen</v>
      </c>
    </row>
    <row r="9" spans="2:13" ht="16.5" customHeight="1" thickBot="1" x14ac:dyDescent="0.25">
      <c r="B9" s="101"/>
      <c r="C9" s="215"/>
      <c r="D9" s="215"/>
      <c r="E9" s="215"/>
      <c r="F9" s="215"/>
      <c r="G9" s="216"/>
      <c r="I9" s="92" t="str">
        <f>Dokumentationshilfe!A41</f>
        <v>PSA / PSA Neo</v>
      </c>
      <c r="J9" s="93"/>
      <c r="K9" s="93"/>
      <c r="L9" s="94">
        <f>Dokumentationshilfe!J47</f>
        <v>1.26</v>
      </c>
      <c r="M9" s="95" t="str">
        <f t="shared" si="0"/>
        <v>Analysesystem wählen</v>
      </c>
    </row>
    <row r="10" spans="2:13" ht="16.5" customHeight="1" thickTop="1" x14ac:dyDescent="0.2">
      <c r="I10" s="92" t="str">
        <f>Dokumentationshilfe!S41</f>
        <v>PSA / PSA Neo</v>
      </c>
      <c r="J10" s="93"/>
      <c r="K10" s="93"/>
      <c r="L10" s="94">
        <f>Dokumentationshilfe!AB47</f>
        <v>8.1300000000000008</v>
      </c>
      <c r="M10" s="95" t="str">
        <f t="shared" si="0"/>
        <v>Analysesystem wählen</v>
      </c>
    </row>
    <row r="11" spans="2:13" ht="16.5" customHeight="1" thickBot="1" x14ac:dyDescent="0.25">
      <c r="I11" s="97" t="str">
        <f>Dokumentationshilfe!AK41</f>
        <v>Test</v>
      </c>
      <c r="J11" s="98"/>
      <c r="K11" s="98"/>
      <c r="L11" s="99" t="str">
        <f>Dokumentationshilfe!AT47</f>
        <v/>
      </c>
      <c r="M11" s="100" t="str">
        <f t="shared" si="0"/>
        <v>Analysesystem wählen</v>
      </c>
    </row>
    <row r="12" spans="2:13" ht="16.5" customHeight="1" thickTop="1" thickBot="1" x14ac:dyDescent="0.3">
      <c r="B12" s="217" t="s">
        <v>228</v>
      </c>
      <c r="C12" s="218"/>
      <c r="D12" s="218"/>
      <c r="E12" s="218"/>
      <c r="F12" s="218"/>
      <c r="G12" s="219"/>
    </row>
    <row r="13" spans="2:13" ht="16.5" customHeight="1" thickBot="1" x14ac:dyDescent="0.25">
      <c r="B13" s="90"/>
      <c r="G13" s="91"/>
    </row>
    <row r="14" spans="2:13" ht="16.5" customHeight="1" x14ac:dyDescent="0.2">
      <c r="B14" s="102" t="s">
        <v>229</v>
      </c>
      <c r="C14" s="204" t="s">
        <v>230</v>
      </c>
      <c r="D14" s="204"/>
      <c r="E14" s="103" t="s">
        <v>231</v>
      </c>
      <c r="F14" s="104" t="s">
        <v>232</v>
      </c>
      <c r="G14" s="105"/>
    </row>
    <row r="15" spans="2:13" ht="16.5" customHeight="1" thickBot="1" x14ac:dyDescent="0.25">
      <c r="B15" s="106"/>
      <c r="C15" s="224"/>
      <c r="D15" s="224"/>
      <c r="E15" s="98"/>
      <c r="F15" s="117"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205" t="s">
        <v>233</v>
      </c>
      <c r="C18" s="206"/>
      <c r="D18" s="206"/>
      <c r="E18" s="206"/>
      <c r="F18" s="206"/>
      <c r="G18" s="207"/>
    </row>
    <row r="19" spans="2:7" ht="16.5" customHeight="1" thickBot="1" x14ac:dyDescent="0.25">
      <c r="B19" s="76"/>
      <c r="C19" s="77"/>
      <c r="D19" s="77"/>
      <c r="E19" s="77"/>
      <c r="F19" s="77"/>
      <c r="G19" s="78"/>
    </row>
    <row r="20" spans="2:7" ht="16.5" customHeight="1" x14ac:dyDescent="0.2">
      <c r="B20" s="225" t="s">
        <v>234</v>
      </c>
      <c r="C20" s="226"/>
      <c r="D20" s="227" t="str">
        <f>CONCATENATE("Mittelwert der Messwerte von ",C21," (MW):")</f>
        <v>Mittelwert der Messwerte von Auswahl (MW):</v>
      </c>
      <c r="E20" s="228"/>
      <c r="F20" s="228"/>
      <c r="G20" s="108"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9"/>
      <c r="C21" s="110" t="s">
        <v>36</v>
      </c>
      <c r="D21" s="220" t="str">
        <f>CONCATENATE("Variationskoeffiezient der Messwerte von ",C21," (VK):")</f>
        <v>Variationskoeffiezient der Messwerte von Auswahl (VK):</v>
      </c>
      <c r="E21" s="221"/>
      <c r="F21" s="221"/>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90"/>
      <c r="D22" s="220" t="str">
        <f>CONCATENATE("Standardabweichung der Messwerte von ",C21," (s):")</f>
        <v>Standardabweichung der Messwerte von Auswahl (s):</v>
      </c>
      <c r="E22" s="221"/>
      <c r="F22" s="221"/>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90"/>
      <c r="D23" s="220" t="str">
        <f>CONCATENATE("Maximale absolute Spannweite der Messwerte von ",C21,":")</f>
        <v>Maximale absolute Spannweite der Messwerte von Auswahl:</v>
      </c>
      <c r="E23" s="221"/>
      <c r="F23" s="221"/>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90"/>
      <c r="D24" s="220" t="str">
        <f>CONCATENATE("Maximale relative Spannweite der Messwerte von ",C21," in s:")</f>
        <v>Maximale relative Spannweite der Messwerte von Auswahl in s:</v>
      </c>
      <c r="E24" s="221"/>
      <c r="F24" s="221"/>
      <c r="G24" s="112" t="str">
        <f>IF(OR(C21="Auswahl",C21=""),"Parameter auswählen",IFERROR(_xlfn.TEXTJOIN( ,FALSE,ROUND(G23/G22,2)," s"),"0"))</f>
        <v>Parameter auswählen</v>
      </c>
    </row>
    <row r="25" spans="2:7" ht="16.5" customHeight="1" x14ac:dyDescent="0.2">
      <c r="B25" s="90"/>
      <c r="D25" s="220" t="str">
        <f>CONCATENATE("max. rel. Spannweite der Messwerte von ",C21," in s (s gemäss Qualab):")</f>
        <v>max. rel. Spannweite der Messwerte von Auswahl in s (s gemäss Qualab):</v>
      </c>
      <c r="E25" s="221"/>
      <c r="F25" s="221"/>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101"/>
      <c r="C26" s="113"/>
      <c r="D26" s="222" t="str">
        <f>CONCATENATE("Anzahl Messungen des Parameter ",C21,":")</f>
        <v>Anzahl Messungen des Parameter Auswahl:</v>
      </c>
      <c r="E26" s="223"/>
      <c r="F26" s="223"/>
      <c r="G26" s="114"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75" customFormat="1" ht="16.5" customHeight="1" x14ac:dyDescent="0.2"/>
    <row r="50" s="75" customFormat="1" ht="16.5" customHeight="1" x14ac:dyDescent="0.2"/>
    <row r="51" s="75" customFormat="1" ht="16.5" customHeight="1" x14ac:dyDescent="0.2"/>
    <row r="52" s="75" customFormat="1" ht="16.5" customHeight="1" x14ac:dyDescent="0.2"/>
    <row r="53" s="75" customFormat="1" ht="16.5" customHeight="1" x14ac:dyDescent="0.2"/>
    <row r="54" s="75" customFormat="1" ht="16.5" customHeight="1" x14ac:dyDescent="0.2"/>
    <row r="55" s="75" customFormat="1" ht="16.5" customHeight="1" x14ac:dyDescent="0.2"/>
    <row r="56" s="75" customFormat="1" ht="16.5" customHeight="1" x14ac:dyDescent="0.2"/>
    <row r="57" s="75" customFormat="1" ht="16.5" customHeight="1" x14ac:dyDescent="0.2"/>
    <row r="58" s="75" customFormat="1" ht="16.5" customHeight="1" x14ac:dyDescent="0.2"/>
    <row r="59" s="75" customFormat="1" ht="16.5" customHeight="1" x14ac:dyDescent="0.2"/>
    <row r="60" s="75" customFormat="1" ht="16.5" customHeight="1" x14ac:dyDescent="0.2"/>
    <row r="61" s="75" customFormat="1" ht="16.5" customHeight="1" x14ac:dyDescent="0.2"/>
    <row r="62" s="75" customFormat="1" ht="16.5" customHeight="1" x14ac:dyDescent="0.2"/>
    <row r="63" s="75" customFormat="1" ht="16.5" customHeight="1" x14ac:dyDescent="0.2"/>
    <row r="64" s="75" customFormat="1" ht="16.5" customHeight="1" x14ac:dyDescent="0.2"/>
    <row r="65" s="75" customFormat="1" ht="16.5" customHeight="1" x14ac:dyDescent="0.2"/>
    <row r="66" s="75" customFormat="1" ht="16.5" customHeight="1" x14ac:dyDescent="0.2"/>
    <row r="67" s="75" customFormat="1" ht="16.5" customHeight="1" x14ac:dyDescent="0.2"/>
    <row r="68" s="75" customFormat="1" ht="16.5" customHeight="1" x14ac:dyDescent="0.2"/>
    <row r="69" s="75" customFormat="1" ht="16.5" customHeight="1" x14ac:dyDescent="0.2"/>
    <row r="70" s="75" customFormat="1" ht="16.5" customHeight="1" x14ac:dyDescent="0.2"/>
    <row r="71" s="75" customFormat="1" ht="16.5" customHeight="1" x14ac:dyDescent="0.2"/>
    <row r="72" s="75" customFormat="1" ht="16.5" customHeight="1" x14ac:dyDescent="0.2"/>
    <row r="73" s="75" customFormat="1" ht="16.5" customHeight="1" x14ac:dyDescent="0.2"/>
    <row r="74" s="75" customFormat="1" ht="16.5" customHeight="1" x14ac:dyDescent="0.2"/>
    <row r="75" s="75" customFormat="1" ht="16.5" customHeight="1" x14ac:dyDescent="0.2"/>
    <row r="76" s="75" customFormat="1" ht="16.5" customHeight="1" x14ac:dyDescent="0.2"/>
    <row r="77" s="75" customFormat="1" ht="16.5" customHeight="1" x14ac:dyDescent="0.2"/>
    <row r="78" s="75" customFormat="1" ht="16.5" customHeight="1" x14ac:dyDescent="0.2"/>
    <row r="79" s="75" customFormat="1" ht="16.5" customHeight="1" x14ac:dyDescent="0.2"/>
    <row r="80" s="75" customFormat="1" ht="16.5" customHeight="1" x14ac:dyDescent="0.2"/>
    <row r="81" s="75" customFormat="1" ht="16.5" customHeight="1" x14ac:dyDescent="0.2"/>
    <row r="82" s="75" customFormat="1" ht="16.5" customHeight="1" x14ac:dyDescent="0.2"/>
    <row r="83" s="75" customFormat="1" ht="16.5" customHeight="1" x14ac:dyDescent="0.2"/>
    <row r="84" s="75" customFormat="1" ht="16.5" customHeight="1" x14ac:dyDescent="0.2"/>
    <row r="85" s="75" customFormat="1" ht="16.5" customHeight="1" x14ac:dyDescent="0.2"/>
    <row r="86" s="75" customFormat="1" ht="16.5" customHeight="1" x14ac:dyDescent="0.2"/>
    <row r="87" s="75" customFormat="1" ht="16.5" customHeight="1" x14ac:dyDescent="0.2"/>
    <row r="88" s="75" customFormat="1" ht="16.5" customHeight="1" x14ac:dyDescent="0.2"/>
    <row r="89" s="75" customFormat="1" ht="16.5" customHeight="1" x14ac:dyDescent="0.2"/>
    <row r="90" s="75" customFormat="1" ht="16.5" customHeight="1" x14ac:dyDescent="0.2"/>
    <row r="91" s="75" customFormat="1" ht="16.5" customHeight="1" x14ac:dyDescent="0.2"/>
    <row r="92" s="75" customFormat="1" ht="16.5" customHeight="1" x14ac:dyDescent="0.2"/>
    <row r="93" s="75" customFormat="1" ht="16.5" customHeight="1" x14ac:dyDescent="0.2"/>
    <row r="94" s="75" customFormat="1" ht="16.5" customHeight="1" x14ac:dyDescent="0.2"/>
    <row r="95" s="75" customFormat="1" ht="16.5" customHeight="1" x14ac:dyDescent="0.2"/>
    <row r="96" s="75" customFormat="1" ht="16.5" customHeight="1" x14ac:dyDescent="0.2"/>
    <row r="97" s="75" customFormat="1" ht="16.5" customHeight="1" x14ac:dyDescent="0.2"/>
    <row r="98" s="75" customFormat="1" ht="16.5" customHeight="1" x14ac:dyDescent="0.2"/>
    <row r="99" s="75" customFormat="1" ht="16.5" customHeight="1" x14ac:dyDescent="0.2"/>
    <row r="100" s="75" customFormat="1" ht="16.5" customHeight="1" x14ac:dyDescent="0.2"/>
    <row r="101" s="75" customFormat="1" ht="16.5" customHeight="1" x14ac:dyDescent="0.2"/>
    <row r="102" s="75" customFormat="1" ht="16.5" customHeight="1" x14ac:dyDescent="0.2"/>
    <row r="103" s="75" customFormat="1" ht="16.5" customHeight="1" x14ac:dyDescent="0.2"/>
    <row r="104" s="75" customFormat="1" ht="16.5" customHeight="1" x14ac:dyDescent="0.2"/>
    <row r="105" s="75" customFormat="1" ht="16.5" customHeight="1" x14ac:dyDescent="0.2"/>
    <row r="106" s="75" customFormat="1" ht="16.5" customHeight="1" x14ac:dyDescent="0.2"/>
    <row r="107" s="75" customFormat="1" ht="16.5" customHeight="1" x14ac:dyDescent="0.2"/>
    <row r="108" s="75" customFormat="1" ht="16.5" customHeight="1" x14ac:dyDescent="0.2"/>
    <row r="109" s="75" customFormat="1" ht="16.5" customHeight="1" x14ac:dyDescent="0.2"/>
    <row r="110" s="75" customFormat="1" ht="16.5" customHeight="1" x14ac:dyDescent="0.2"/>
    <row r="111" s="75" customFormat="1" ht="16.5" customHeight="1" x14ac:dyDescent="0.2"/>
    <row r="112" s="75" customFormat="1" ht="16.5" customHeight="1" x14ac:dyDescent="0.2"/>
    <row r="113" s="75" customFormat="1" ht="16.5" customHeight="1" x14ac:dyDescent="0.2"/>
    <row r="114" s="75" customFormat="1" ht="16.5" customHeight="1" x14ac:dyDescent="0.2"/>
    <row r="115" s="75" customFormat="1" ht="16.5" customHeight="1" x14ac:dyDescent="0.2"/>
    <row r="116" s="75" customFormat="1" ht="16.5" customHeight="1" x14ac:dyDescent="0.2"/>
    <row r="117" s="75" customFormat="1" ht="16.5" customHeight="1" x14ac:dyDescent="0.2"/>
    <row r="118" s="75" customFormat="1" ht="16.5" customHeight="1" x14ac:dyDescent="0.2"/>
    <row r="119" s="75" customFormat="1" ht="16.5" customHeight="1" x14ac:dyDescent="0.2"/>
    <row r="120" s="75" customFormat="1" ht="16.5" customHeight="1" x14ac:dyDescent="0.2"/>
    <row r="121" s="75" customFormat="1" ht="16.5" customHeight="1" x14ac:dyDescent="0.2"/>
    <row r="122" s="75" customFormat="1" ht="15.95" customHeight="1" x14ac:dyDescent="0.2"/>
    <row r="123" s="75" customFormat="1" ht="15.95" customHeight="1" x14ac:dyDescent="0.2"/>
    <row r="124" s="75" customFormat="1" ht="15.95" customHeight="1" x14ac:dyDescent="0.2"/>
    <row r="125" s="75" customFormat="1" ht="15.95" customHeight="1" x14ac:dyDescent="0.2"/>
    <row r="126" s="75" customFormat="1" ht="15.95" customHeight="1" x14ac:dyDescent="0.2"/>
    <row r="127" s="75" customFormat="1" ht="15.95" customHeight="1" x14ac:dyDescent="0.2"/>
    <row r="128" s="75" customFormat="1" ht="15.95" customHeight="1" x14ac:dyDescent="0.2"/>
    <row r="129" s="75" customFormat="1" ht="15.95" customHeight="1" x14ac:dyDescent="0.2"/>
    <row r="130" s="75" customFormat="1" ht="15.95" customHeight="1" x14ac:dyDescent="0.2"/>
    <row r="131" s="75" customFormat="1" ht="15.95" customHeight="1" x14ac:dyDescent="0.2"/>
    <row r="132" s="75" customFormat="1" ht="15.95" customHeight="1" x14ac:dyDescent="0.2"/>
    <row r="133" s="75" customFormat="1" ht="15.95" customHeight="1" x14ac:dyDescent="0.2"/>
    <row r="134" s="75" customFormat="1" ht="15.95" customHeight="1" x14ac:dyDescent="0.2"/>
    <row r="135" s="75" customFormat="1" ht="15.95" customHeight="1" x14ac:dyDescent="0.2"/>
    <row r="136" s="75" customFormat="1" ht="15.95" customHeight="1" x14ac:dyDescent="0.2"/>
    <row r="137" s="75" customFormat="1" ht="15.95" customHeight="1" x14ac:dyDescent="0.2"/>
    <row r="138" s="75" customFormat="1" ht="15.95" customHeight="1" x14ac:dyDescent="0.2"/>
    <row r="139" s="75" customFormat="1" ht="15.95" customHeight="1" x14ac:dyDescent="0.2"/>
    <row r="140" s="75" customFormat="1" ht="15.95" customHeight="1" x14ac:dyDescent="0.2"/>
    <row r="141" s="75" customFormat="1" ht="15.95" customHeight="1" x14ac:dyDescent="0.2"/>
    <row r="142" s="75" customFormat="1" ht="15.95" customHeight="1" x14ac:dyDescent="0.2"/>
    <row r="143" s="75" customFormat="1" ht="15.95" customHeight="1" x14ac:dyDescent="0.2"/>
    <row r="144" s="75" customFormat="1" ht="15.95" customHeight="1" x14ac:dyDescent="0.2"/>
    <row r="145" s="75" customFormat="1" ht="15.95" customHeight="1" x14ac:dyDescent="0.2"/>
    <row r="146" s="75" customFormat="1" ht="15.95" customHeight="1" x14ac:dyDescent="0.2"/>
    <row r="147" s="75" customFormat="1" ht="15.95" customHeight="1" x14ac:dyDescent="0.2"/>
    <row r="148" s="75" customFormat="1" ht="15.95" customHeight="1" x14ac:dyDescent="0.2"/>
    <row r="149" s="75" customFormat="1" ht="15.95" customHeight="1" x14ac:dyDescent="0.2"/>
    <row r="150" s="75" customFormat="1" ht="15.95" customHeight="1" x14ac:dyDescent="0.2"/>
    <row r="151" s="75" customFormat="1" ht="15.95" customHeight="1" x14ac:dyDescent="0.2"/>
    <row r="152" s="75" customFormat="1" ht="15.95" customHeight="1" x14ac:dyDescent="0.2"/>
    <row r="153" s="75" customFormat="1" ht="15.95" customHeight="1" x14ac:dyDescent="0.2"/>
    <row r="154" s="75" customFormat="1" ht="15.95" customHeight="1" x14ac:dyDescent="0.2"/>
    <row r="155" s="75" customFormat="1" ht="15.95" customHeight="1" x14ac:dyDescent="0.2"/>
    <row r="156" s="75" customFormat="1" ht="15.95" customHeight="1" x14ac:dyDescent="0.2"/>
    <row r="157" s="75" customFormat="1" ht="15.95" customHeight="1" x14ac:dyDescent="0.2"/>
    <row r="158" s="75" customFormat="1" ht="15.95" customHeight="1" x14ac:dyDescent="0.2"/>
    <row r="159" s="75" customFormat="1" ht="15.95" customHeight="1" x14ac:dyDescent="0.2"/>
    <row r="160" s="75" customFormat="1" ht="15.95" customHeight="1" x14ac:dyDescent="0.2"/>
    <row r="161" s="75" customFormat="1" ht="15.95" customHeight="1" x14ac:dyDescent="0.2"/>
    <row r="162" s="75" customFormat="1" ht="15.95" customHeight="1" x14ac:dyDescent="0.2"/>
    <row r="163" s="75" customFormat="1" ht="15.95" customHeight="1" x14ac:dyDescent="0.2"/>
    <row r="164" s="75" customFormat="1" ht="15.95" customHeight="1" x14ac:dyDescent="0.2"/>
    <row r="165" s="75" customFormat="1" ht="15.95" customHeight="1" x14ac:dyDescent="0.2"/>
    <row r="166" s="75" customFormat="1" ht="15.95" customHeight="1" x14ac:dyDescent="0.2"/>
    <row r="167" s="75" customFormat="1" ht="15.95" customHeight="1" x14ac:dyDescent="0.2"/>
    <row r="168" s="75" customFormat="1" ht="15.95" customHeight="1" x14ac:dyDescent="0.2"/>
    <row r="169" s="75" customFormat="1" ht="15.95" customHeight="1" x14ac:dyDescent="0.2"/>
    <row r="170" s="75" customFormat="1" ht="15.95" customHeight="1" x14ac:dyDescent="0.2"/>
    <row r="171" s="75" customFormat="1" ht="15.95" customHeight="1" x14ac:dyDescent="0.2"/>
    <row r="172" s="75" customFormat="1" ht="15.95" customHeight="1" x14ac:dyDescent="0.2"/>
    <row r="173" s="75" customFormat="1" ht="15.95" customHeight="1" x14ac:dyDescent="0.2"/>
    <row r="174" s="75" customFormat="1" ht="15.95" customHeight="1" x14ac:dyDescent="0.2"/>
    <row r="175" s="75" customFormat="1" ht="15.95" customHeight="1" x14ac:dyDescent="0.2"/>
    <row r="176" s="75" customFormat="1" ht="15.95" customHeight="1" x14ac:dyDescent="0.2"/>
    <row r="177" s="75" customFormat="1" ht="15.95" customHeight="1" x14ac:dyDescent="0.2"/>
    <row r="178" s="75" customFormat="1" ht="15.95" customHeight="1" x14ac:dyDescent="0.2"/>
    <row r="179" s="75" customFormat="1" ht="15.95" customHeight="1" x14ac:dyDescent="0.2"/>
    <row r="180" s="75" customFormat="1" ht="15.95" customHeight="1" x14ac:dyDescent="0.2"/>
    <row r="181" s="75" customFormat="1" ht="15.95" customHeight="1" x14ac:dyDescent="0.2"/>
    <row r="182" s="75" customFormat="1" ht="15.95" customHeight="1" x14ac:dyDescent="0.2"/>
    <row r="183" s="75" customFormat="1" ht="15.95" customHeight="1" x14ac:dyDescent="0.2"/>
    <row r="184" s="75" customFormat="1" ht="15.95" customHeight="1" x14ac:dyDescent="0.2"/>
    <row r="185" s="75" customFormat="1" ht="15.95" customHeight="1" x14ac:dyDescent="0.2"/>
    <row r="186" s="75" customFormat="1" ht="15.95" customHeight="1" x14ac:dyDescent="0.2"/>
    <row r="187" s="75" customFormat="1" ht="15.95" customHeight="1" x14ac:dyDescent="0.2"/>
    <row r="188" s="75" customFormat="1" ht="15.95" customHeight="1" x14ac:dyDescent="0.2"/>
    <row r="189" s="75" customFormat="1" ht="15.95" customHeight="1" x14ac:dyDescent="0.2"/>
    <row r="190" s="75" customFormat="1" ht="15.95" customHeight="1" x14ac:dyDescent="0.2"/>
    <row r="191" s="75" customFormat="1" ht="15.95" customHeight="1" x14ac:dyDescent="0.2"/>
    <row r="192" s="75" customFormat="1" ht="15.95" customHeight="1" x14ac:dyDescent="0.2"/>
    <row r="193" s="75" customFormat="1" ht="15.95" customHeight="1" x14ac:dyDescent="0.2"/>
    <row r="194" s="75" customFormat="1" ht="15.95" customHeight="1" x14ac:dyDescent="0.2"/>
    <row r="195" s="75" customFormat="1" ht="15.95" customHeight="1" x14ac:dyDescent="0.2"/>
    <row r="196" s="75" customFormat="1" ht="15.95" customHeight="1" x14ac:dyDescent="0.2"/>
    <row r="197" s="75" customFormat="1" ht="15.95" customHeight="1" x14ac:dyDescent="0.2"/>
    <row r="198" s="75" customFormat="1" ht="15.95" customHeight="1" x14ac:dyDescent="0.2"/>
    <row r="199" s="75" customFormat="1" ht="15.95" customHeight="1" x14ac:dyDescent="0.2"/>
    <row r="200" s="75" customFormat="1" ht="15.95" customHeight="1" x14ac:dyDescent="0.2"/>
    <row r="201" s="75" customFormat="1" ht="15.95" customHeight="1" x14ac:dyDescent="0.2"/>
    <row r="202" s="75" customFormat="1" ht="15.95" customHeight="1" x14ac:dyDescent="0.2"/>
    <row r="203" s="75" customFormat="1" ht="15.95" customHeight="1" x14ac:dyDescent="0.2"/>
    <row r="204" s="75" customFormat="1" ht="15.95" customHeight="1" x14ac:dyDescent="0.2"/>
    <row r="205" s="75" customFormat="1" ht="15.95" customHeight="1" x14ac:dyDescent="0.2"/>
    <row r="206" s="75" customFormat="1" ht="15.95" customHeight="1" x14ac:dyDescent="0.2"/>
    <row r="207" s="75" customFormat="1" ht="15.95" customHeight="1" x14ac:dyDescent="0.2"/>
    <row r="208" s="75" customFormat="1" ht="15.95" customHeight="1" x14ac:dyDescent="0.2"/>
    <row r="209" s="75" customFormat="1" ht="15.95" customHeight="1" x14ac:dyDescent="0.2"/>
    <row r="210" s="75" customFormat="1" ht="15.95" customHeight="1" x14ac:dyDescent="0.2"/>
    <row r="211" s="75" customFormat="1" ht="15.95" customHeight="1" x14ac:dyDescent="0.2"/>
    <row r="212" s="75" customFormat="1" ht="15.95" customHeight="1" x14ac:dyDescent="0.2"/>
    <row r="213" s="75" customFormat="1" ht="15.95" customHeight="1" x14ac:dyDescent="0.2"/>
    <row r="214" s="75" customFormat="1" ht="15.95" customHeight="1" x14ac:dyDescent="0.2"/>
    <row r="215" s="75" customFormat="1" ht="15.95" customHeight="1" x14ac:dyDescent="0.2"/>
    <row r="216" s="75" customFormat="1" ht="15.95" customHeight="1" x14ac:dyDescent="0.2"/>
    <row r="217" s="75" customFormat="1" ht="15.95" customHeight="1" x14ac:dyDescent="0.2"/>
    <row r="218" s="75" customFormat="1" ht="15.95" customHeight="1" x14ac:dyDescent="0.2"/>
    <row r="219" s="75" customFormat="1" ht="15.95" customHeight="1" x14ac:dyDescent="0.2"/>
    <row r="220" s="75" customFormat="1" ht="15.95" customHeight="1" x14ac:dyDescent="0.2"/>
    <row r="221" s="75" customFormat="1" ht="15.95" customHeight="1" x14ac:dyDescent="0.2"/>
    <row r="222" s="75" customFormat="1" ht="15.95" customHeight="1" x14ac:dyDescent="0.2"/>
    <row r="223" s="75" customFormat="1" ht="15.95" customHeight="1" x14ac:dyDescent="0.2"/>
    <row r="224" s="75" customFormat="1" ht="15.95" customHeight="1" x14ac:dyDescent="0.2"/>
    <row r="225" s="75" customFormat="1" ht="15.95" customHeight="1" x14ac:dyDescent="0.2"/>
    <row r="226" s="75" customFormat="1" ht="15.95" customHeight="1" x14ac:dyDescent="0.2"/>
    <row r="227" s="75" customFormat="1" ht="15.95" customHeight="1" x14ac:dyDescent="0.2"/>
    <row r="228" s="75" customFormat="1" ht="15.95" customHeight="1" x14ac:dyDescent="0.2"/>
    <row r="229" s="75" customFormat="1" ht="15.95" customHeight="1" x14ac:dyDescent="0.2"/>
    <row r="230" s="75" customFormat="1" ht="15.95" customHeight="1" x14ac:dyDescent="0.2"/>
    <row r="231" s="75" customFormat="1" ht="15.95" customHeight="1" x14ac:dyDescent="0.2"/>
    <row r="232" s="75" customFormat="1" ht="15.95" customHeight="1" x14ac:dyDescent="0.2"/>
    <row r="233" s="75" customFormat="1" ht="15.95" customHeight="1" x14ac:dyDescent="0.2"/>
    <row r="234" s="75" customFormat="1" ht="15.95" customHeight="1" x14ac:dyDescent="0.2"/>
    <row r="235" s="75" customFormat="1" ht="15.95" customHeight="1" x14ac:dyDescent="0.2"/>
    <row r="236" s="75" customFormat="1" ht="15.95" customHeight="1" x14ac:dyDescent="0.2"/>
    <row r="237" s="75" customFormat="1" ht="15.95" customHeight="1" x14ac:dyDescent="0.2"/>
    <row r="238" s="75" customFormat="1" ht="15.95" customHeight="1" x14ac:dyDescent="0.2"/>
    <row r="239" s="75" customFormat="1" ht="15.95" customHeight="1" x14ac:dyDescent="0.2"/>
    <row r="240" s="75" customFormat="1" ht="15.95" customHeight="1" x14ac:dyDescent="0.2"/>
    <row r="241" s="75" customFormat="1" ht="15.95" customHeight="1" x14ac:dyDescent="0.2"/>
    <row r="242" s="75" customFormat="1" ht="15.95" customHeight="1" x14ac:dyDescent="0.2"/>
    <row r="243" s="75" customFormat="1" ht="15.95" customHeight="1" x14ac:dyDescent="0.2"/>
    <row r="244" s="75" customFormat="1" ht="15.95" customHeight="1" x14ac:dyDescent="0.2"/>
    <row r="245" s="75" customFormat="1" ht="15.95" customHeight="1" x14ac:dyDescent="0.2"/>
    <row r="246" s="75" customFormat="1" ht="15.95" customHeight="1" x14ac:dyDescent="0.2"/>
    <row r="247" s="75" customFormat="1" ht="15.95" customHeight="1" x14ac:dyDescent="0.2"/>
    <row r="248" s="75" customFormat="1" ht="15.95" customHeight="1" x14ac:dyDescent="0.2"/>
    <row r="249" s="75" customFormat="1" ht="15.95" customHeight="1" x14ac:dyDescent="0.2"/>
    <row r="250" s="75" customFormat="1" ht="15.95" customHeight="1" x14ac:dyDescent="0.2"/>
    <row r="251" s="75" customFormat="1" ht="15.95" customHeight="1" x14ac:dyDescent="0.2"/>
    <row r="252" s="75" customFormat="1" ht="15.95" customHeight="1" x14ac:dyDescent="0.2"/>
    <row r="253" s="75" customFormat="1" ht="15.95" customHeight="1" x14ac:dyDescent="0.2"/>
    <row r="254" s="75" customFormat="1" ht="15.95" customHeight="1" x14ac:dyDescent="0.2"/>
    <row r="255" s="75" customFormat="1" ht="15.95" customHeight="1" x14ac:dyDescent="0.2"/>
    <row r="256" s="75" customFormat="1" ht="15.95" customHeight="1" x14ac:dyDescent="0.2"/>
    <row r="257" s="75" customFormat="1" ht="15.95" customHeight="1" x14ac:dyDescent="0.2"/>
    <row r="258" s="75" customFormat="1" ht="15.95" customHeight="1" x14ac:dyDescent="0.2"/>
    <row r="259" s="75" customFormat="1" ht="15.95" customHeight="1" x14ac:dyDescent="0.2"/>
    <row r="260" s="75" customFormat="1" ht="15.95" customHeight="1" x14ac:dyDescent="0.2"/>
    <row r="261" s="75" customFormat="1" ht="15.95" customHeight="1" x14ac:dyDescent="0.2"/>
    <row r="262" s="75" customFormat="1" ht="15.95" customHeight="1" x14ac:dyDescent="0.2"/>
    <row r="263" s="75" customFormat="1" ht="15.95" customHeight="1" x14ac:dyDescent="0.2"/>
    <row r="264" s="75" customFormat="1" ht="15.95" customHeight="1" x14ac:dyDescent="0.2"/>
    <row r="265" s="75" customFormat="1" ht="15.95" customHeight="1" x14ac:dyDescent="0.2"/>
    <row r="266" s="75" customFormat="1" ht="15.95" customHeight="1" x14ac:dyDescent="0.2"/>
    <row r="267" s="75" customFormat="1" ht="15.95" customHeight="1" x14ac:dyDescent="0.2"/>
    <row r="268" s="75" customFormat="1" ht="15.95" customHeight="1" x14ac:dyDescent="0.2"/>
    <row r="269" s="75" customFormat="1" ht="15.95" customHeight="1" x14ac:dyDescent="0.2"/>
    <row r="270" s="75" customFormat="1" ht="15.95" customHeight="1" x14ac:dyDescent="0.2"/>
    <row r="271" s="75" customFormat="1" ht="15.95" customHeight="1" x14ac:dyDescent="0.2"/>
    <row r="272" s="75" customFormat="1" ht="15.95" customHeight="1" x14ac:dyDescent="0.2"/>
    <row r="273" s="75" customFormat="1" ht="15.95" customHeight="1" x14ac:dyDescent="0.2"/>
    <row r="274" s="75" customFormat="1" ht="15.95" customHeight="1" x14ac:dyDescent="0.2"/>
    <row r="275" s="75" customFormat="1" ht="15.95" customHeight="1" x14ac:dyDescent="0.2"/>
    <row r="276" s="75" customFormat="1" ht="15.95" customHeight="1" x14ac:dyDescent="0.2"/>
    <row r="277" s="75" customFormat="1" ht="15.95" customHeight="1" x14ac:dyDescent="0.2"/>
    <row r="278" s="75" customFormat="1" ht="15.95" customHeight="1" x14ac:dyDescent="0.2"/>
    <row r="279" s="75" customFormat="1" ht="15.95" customHeight="1" x14ac:dyDescent="0.2"/>
    <row r="280" s="75" customFormat="1" ht="15.95" customHeight="1" x14ac:dyDescent="0.2"/>
    <row r="281" s="75" customFormat="1" ht="15.95" customHeight="1" x14ac:dyDescent="0.2"/>
    <row r="282" s="75" customFormat="1" ht="15.95" customHeight="1" x14ac:dyDescent="0.2"/>
    <row r="283" s="75" customFormat="1" ht="15.95" customHeight="1" x14ac:dyDescent="0.2"/>
    <row r="284" s="75" customFormat="1" ht="15.95" customHeight="1" x14ac:dyDescent="0.2"/>
    <row r="285" s="75" customFormat="1" ht="15.95" customHeight="1" x14ac:dyDescent="0.2"/>
    <row r="286" s="75" customFormat="1" ht="15.95" customHeight="1" x14ac:dyDescent="0.2"/>
    <row r="287" s="75" customFormat="1" ht="15.95" customHeight="1" x14ac:dyDescent="0.2"/>
    <row r="288" s="75" customFormat="1" ht="15.95" customHeight="1" x14ac:dyDescent="0.2"/>
    <row r="289" s="75" customFormat="1" ht="15.95" customHeight="1" x14ac:dyDescent="0.2"/>
    <row r="290" s="75" customFormat="1" ht="15.95" customHeight="1" x14ac:dyDescent="0.2"/>
    <row r="291" s="75" customFormat="1" ht="15.95" customHeight="1" x14ac:dyDescent="0.2"/>
    <row r="292" s="75" customFormat="1" ht="15.95" customHeight="1" x14ac:dyDescent="0.2"/>
    <row r="293" s="75" customFormat="1" ht="15.95" customHeight="1" x14ac:dyDescent="0.2"/>
    <row r="294" s="75" customFormat="1" ht="15.95" customHeight="1" x14ac:dyDescent="0.2"/>
    <row r="295" s="75" customFormat="1" ht="15.95" customHeight="1" x14ac:dyDescent="0.2"/>
    <row r="296" s="75" customFormat="1" ht="15.95" customHeight="1" x14ac:dyDescent="0.2"/>
    <row r="297" s="75" customFormat="1" ht="15.95" customHeight="1" x14ac:dyDescent="0.2"/>
    <row r="298" s="75" customFormat="1" ht="15.95" customHeight="1" x14ac:dyDescent="0.2"/>
    <row r="299" s="75" customFormat="1" ht="15.95" customHeight="1" x14ac:dyDescent="0.2"/>
    <row r="300" s="75" customFormat="1" ht="15.95" customHeight="1" x14ac:dyDescent="0.2"/>
    <row r="301" s="75" customFormat="1" ht="15.95" customHeight="1" x14ac:dyDescent="0.2"/>
    <row r="302" s="75" customFormat="1" ht="15.95" customHeight="1" x14ac:dyDescent="0.2"/>
    <row r="303" s="75" customFormat="1" ht="15.95" customHeight="1" x14ac:dyDescent="0.2"/>
    <row r="304" s="75" customFormat="1" ht="15.95" customHeight="1" x14ac:dyDescent="0.2"/>
    <row r="305" s="75" customFormat="1" ht="15.95" customHeight="1" x14ac:dyDescent="0.2"/>
    <row r="306" s="75" customFormat="1" ht="15.95" customHeight="1" x14ac:dyDescent="0.2"/>
    <row r="307" s="75" customFormat="1" ht="15.95" customHeight="1" x14ac:dyDescent="0.2"/>
    <row r="308" s="75" customFormat="1" ht="15.95" customHeight="1" x14ac:dyDescent="0.2"/>
    <row r="309" s="75" customFormat="1" ht="15.95" customHeight="1" x14ac:dyDescent="0.2"/>
    <row r="310" s="75" customFormat="1" ht="15.95" customHeight="1" x14ac:dyDescent="0.2"/>
    <row r="311" s="75" customFormat="1" ht="15.95" customHeight="1" x14ac:dyDescent="0.2"/>
    <row r="312" s="75" customFormat="1" ht="15.95" customHeight="1" x14ac:dyDescent="0.2"/>
    <row r="313" s="75" customFormat="1" ht="15.95" customHeight="1" x14ac:dyDescent="0.2"/>
    <row r="314" s="75" customFormat="1" ht="15.95" customHeight="1" x14ac:dyDescent="0.2"/>
    <row r="315" s="75" customFormat="1" ht="15.95" customHeight="1" x14ac:dyDescent="0.2"/>
    <row r="316" s="75" customFormat="1" ht="15.95" customHeight="1" x14ac:dyDescent="0.2"/>
    <row r="317" s="75" customFormat="1" ht="15.95" customHeight="1" x14ac:dyDescent="0.2"/>
    <row r="318" s="75" customFormat="1" ht="15.95" customHeight="1" x14ac:dyDescent="0.2"/>
    <row r="319" s="75" customFormat="1" ht="15.95" customHeight="1" x14ac:dyDescent="0.2"/>
    <row r="320" s="75" customFormat="1" ht="15.95" customHeight="1" x14ac:dyDescent="0.2"/>
    <row r="321" s="75" customFormat="1" ht="15.95" customHeight="1" x14ac:dyDescent="0.2"/>
    <row r="322" s="75" customFormat="1" ht="15.95" customHeight="1" x14ac:dyDescent="0.2"/>
    <row r="323" s="75" customFormat="1" ht="15.95" customHeight="1" x14ac:dyDescent="0.2"/>
    <row r="324" s="75" customFormat="1" ht="15.95" customHeight="1" x14ac:dyDescent="0.2"/>
    <row r="325" s="75" customFormat="1" ht="15.95" customHeight="1" x14ac:dyDescent="0.2"/>
    <row r="326" s="75" customFormat="1" ht="15.95" customHeight="1" x14ac:dyDescent="0.2"/>
    <row r="327" s="75" customFormat="1" ht="15.95" customHeight="1" x14ac:dyDescent="0.2"/>
    <row r="328" s="75" customFormat="1" ht="15.95" customHeight="1" x14ac:dyDescent="0.2"/>
    <row r="329" s="75" customFormat="1" ht="15.95" customHeight="1" x14ac:dyDescent="0.2"/>
    <row r="330" s="75" customFormat="1" ht="15.95" customHeight="1" x14ac:dyDescent="0.2"/>
    <row r="331" s="75" customFormat="1" ht="15.95" customHeight="1" x14ac:dyDescent="0.2"/>
    <row r="332" s="75" customFormat="1" ht="15.95" customHeight="1" x14ac:dyDescent="0.2"/>
    <row r="333" s="75" customFormat="1" ht="15.95" customHeight="1" x14ac:dyDescent="0.2"/>
    <row r="334" s="75" customFormat="1" ht="15.95" customHeight="1" x14ac:dyDescent="0.2"/>
    <row r="335" s="75" customFormat="1" ht="15.95" customHeight="1" x14ac:dyDescent="0.2"/>
    <row r="336" s="75" customFormat="1" ht="15.95" customHeight="1" x14ac:dyDescent="0.2"/>
    <row r="337" s="75" customFormat="1" ht="15.95" customHeight="1" x14ac:dyDescent="0.2"/>
    <row r="338" s="75" customFormat="1" ht="15.95" customHeight="1" x14ac:dyDescent="0.2"/>
    <row r="339" s="75" customFormat="1" ht="15.95" customHeight="1" x14ac:dyDescent="0.2"/>
    <row r="340" s="75" customFormat="1" ht="15.95" customHeight="1" x14ac:dyDescent="0.2"/>
    <row r="341" s="75" customFormat="1" ht="15.95" customHeight="1" x14ac:dyDescent="0.2"/>
    <row r="342" s="75" customFormat="1" ht="15.95" customHeight="1" x14ac:dyDescent="0.2"/>
    <row r="343" s="75" customFormat="1" ht="15.95" customHeight="1" x14ac:dyDescent="0.2"/>
    <row r="344" s="75" customFormat="1" ht="15.95" customHeight="1" x14ac:dyDescent="0.2"/>
    <row r="345" s="75" customFormat="1" ht="15.95" customHeight="1" x14ac:dyDescent="0.2"/>
    <row r="346" s="75" customFormat="1" ht="15.95" customHeight="1" x14ac:dyDescent="0.2"/>
    <row r="347" s="75" customFormat="1" ht="15.95" customHeight="1" x14ac:dyDescent="0.2"/>
    <row r="348" s="75" customFormat="1" ht="15.95" customHeight="1" x14ac:dyDescent="0.2"/>
    <row r="349" s="75" customFormat="1" ht="15.95" customHeight="1" x14ac:dyDescent="0.2"/>
    <row r="350" s="75" customFormat="1" ht="15.95" customHeight="1" x14ac:dyDescent="0.2"/>
    <row r="351" s="75" customFormat="1" ht="15.95" customHeight="1" x14ac:dyDescent="0.2"/>
    <row r="352" s="75" customFormat="1" ht="15.95" customHeight="1" x14ac:dyDescent="0.2"/>
    <row r="353" s="75" customFormat="1" ht="15.95" customHeight="1" x14ac:dyDescent="0.2"/>
    <row r="354" s="75" customFormat="1" ht="15.95" customHeight="1" x14ac:dyDescent="0.2"/>
    <row r="355" s="75" customFormat="1" ht="15.95" customHeight="1" x14ac:dyDescent="0.2"/>
    <row r="356" s="75" customFormat="1" ht="15.95" customHeight="1" x14ac:dyDescent="0.2"/>
    <row r="357" s="75"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D23:F23"/>
    <mergeCell ref="D24:F24"/>
    <mergeCell ref="D25:F25"/>
    <mergeCell ref="D26:F26"/>
    <mergeCell ref="C15:D15"/>
    <mergeCell ref="B18:G18"/>
    <mergeCell ref="B20:C20"/>
    <mergeCell ref="D20:F20"/>
    <mergeCell ref="D21:F21"/>
    <mergeCell ref="D22:F22"/>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9" activePane="bottomRight" state="frozen"/>
      <selection pane="topRight" activeCell="B1" sqref="B1"/>
      <selection pane="bottomLeft" activeCell="A6" sqref="A6"/>
      <selection pane="bottomRight" activeCell="B16" sqref="B16"/>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29" t="s">
        <v>50</v>
      </c>
      <c r="C3" s="229"/>
      <c r="D3" s="229"/>
      <c r="E3" s="229"/>
    </row>
    <row r="4" spans="2:8" x14ac:dyDescent="0.2">
      <c r="G4" s="53"/>
      <c r="H4" s="8"/>
    </row>
    <row r="5" spans="2:8" x14ac:dyDescent="0.2">
      <c r="B5" s="22" t="s">
        <v>51</v>
      </c>
      <c r="C5" s="54" t="s">
        <v>52</v>
      </c>
      <c r="D5" s="54" t="s">
        <v>53</v>
      </c>
      <c r="E5" s="22" t="s">
        <v>54</v>
      </c>
      <c r="F5" t="s">
        <v>235</v>
      </c>
      <c r="G5" s="53" t="s">
        <v>236</v>
      </c>
    </row>
    <row r="6" spans="2:8" x14ac:dyDescent="0.2">
      <c r="B6" s="22" t="s">
        <v>55</v>
      </c>
      <c r="C6" s="57">
        <v>0.27</v>
      </c>
      <c r="D6" s="59">
        <v>0.27</v>
      </c>
      <c r="E6" s="55" t="s">
        <v>97</v>
      </c>
      <c r="F6" s="115"/>
    </row>
    <row r="7" spans="2:8" x14ac:dyDescent="0.2">
      <c r="B7" s="22" t="s">
        <v>56</v>
      </c>
      <c r="C7" s="57">
        <v>0.27</v>
      </c>
      <c r="D7" s="59">
        <v>0.27</v>
      </c>
      <c r="E7" s="55" t="s">
        <v>97</v>
      </c>
      <c r="F7" s="115"/>
    </row>
    <row r="8" spans="2:8" x14ac:dyDescent="0.2">
      <c r="B8" s="22" t="s">
        <v>57</v>
      </c>
      <c r="C8" s="57">
        <v>0.25</v>
      </c>
      <c r="D8" s="59" t="s">
        <v>203</v>
      </c>
      <c r="E8" s="22" t="s">
        <v>1</v>
      </c>
      <c r="F8" s="115"/>
    </row>
    <row r="9" spans="2:8" x14ac:dyDescent="0.2">
      <c r="B9" s="22" t="s">
        <v>58</v>
      </c>
      <c r="C9" s="57">
        <v>0.18</v>
      </c>
      <c r="D9" s="57">
        <v>0.2</v>
      </c>
      <c r="E9" s="22" t="s">
        <v>49</v>
      </c>
      <c r="F9" s="115">
        <v>0.05</v>
      </c>
    </row>
    <row r="10" spans="2:8" x14ac:dyDescent="0.2">
      <c r="B10" s="22" t="s">
        <v>59</v>
      </c>
      <c r="C10" s="57">
        <v>0.18</v>
      </c>
      <c r="D10" s="57">
        <v>0.2</v>
      </c>
      <c r="E10" s="22" t="s">
        <v>49</v>
      </c>
      <c r="F10" s="115">
        <v>0.05</v>
      </c>
    </row>
    <row r="11" spans="2:8" x14ac:dyDescent="0.2">
      <c r="B11" s="22" t="s">
        <v>60</v>
      </c>
      <c r="C11" s="57">
        <v>0.12</v>
      </c>
      <c r="D11" s="57">
        <v>0.15</v>
      </c>
      <c r="E11" s="22" t="s">
        <v>62</v>
      </c>
      <c r="F11" s="115">
        <v>0.05</v>
      </c>
    </row>
    <row r="12" spans="2:8" x14ac:dyDescent="0.2">
      <c r="B12" s="22" t="s">
        <v>61</v>
      </c>
      <c r="C12" s="57">
        <v>0.12</v>
      </c>
      <c r="D12" s="57">
        <v>0.15</v>
      </c>
      <c r="E12" s="22" t="s">
        <v>62</v>
      </c>
      <c r="F12" s="115">
        <v>0.05</v>
      </c>
    </row>
    <row r="13" spans="2:8" x14ac:dyDescent="0.2">
      <c r="B13" s="22" t="s">
        <v>63</v>
      </c>
      <c r="C13" s="57">
        <v>0.18</v>
      </c>
      <c r="D13" s="57">
        <v>0.2</v>
      </c>
      <c r="E13" s="22" t="s">
        <v>49</v>
      </c>
      <c r="F13" s="115">
        <v>0.05</v>
      </c>
    </row>
    <row r="14" spans="2:8" x14ac:dyDescent="0.2">
      <c r="B14" s="22" t="s">
        <v>64</v>
      </c>
      <c r="C14" s="57">
        <v>0.18</v>
      </c>
      <c r="D14" s="57">
        <v>0.2</v>
      </c>
      <c r="E14" s="22" t="s">
        <v>49</v>
      </c>
      <c r="F14" s="115">
        <v>0.05</v>
      </c>
    </row>
    <row r="15" spans="2:8" x14ac:dyDescent="0.2">
      <c r="B15" s="22" t="s">
        <v>65</v>
      </c>
      <c r="C15" s="57">
        <v>0.18</v>
      </c>
      <c r="D15" s="57">
        <v>0.2</v>
      </c>
      <c r="E15" s="22" t="s">
        <v>49</v>
      </c>
      <c r="F15" s="115">
        <v>0.06</v>
      </c>
    </row>
    <row r="16" spans="2:8" x14ac:dyDescent="0.2">
      <c r="B16" s="22" t="s">
        <v>261</v>
      </c>
      <c r="C16" s="57">
        <v>0.18</v>
      </c>
      <c r="D16" s="57">
        <v>0.2</v>
      </c>
      <c r="E16" s="22" t="s">
        <v>49</v>
      </c>
      <c r="F16" s="115">
        <v>0.06</v>
      </c>
    </row>
    <row r="17" spans="2:6" x14ac:dyDescent="0.2">
      <c r="B17" s="22" t="s">
        <v>66</v>
      </c>
      <c r="C17" s="57">
        <v>0.18</v>
      </c>
      <c r="D17" s="57">
        <v>0.2</v>
      </c>
      <c r="E17" s="22" t="s">
        <v>49</v>
      </c>
      <c r="F17" s="115">
        <v>0.05</v>
      </c>
    </row>
    <row r="18" spans="2:6" x14ac:dyDescent="0.2">
      <c r="B18" s="22" t="s">
        <v>67</v>
      </c>
      <c r="C18" s="57">
        <v>0.18</v>
      </c>
      <c r="D18" s="57">
        <v>0.2</v>
      </c>
      <c r="E18" s="22" t="s">
        <v>49</v>
      </c>
      <c r="F18" s="115">
        <v>0.05</v>
      </c>
    </row>
    <row r="19" spans="2:6" ht="17.25" customHeight="1" x14ac:dyDescent="0.2">
      <c r="B19" s="22" t="s">
        <v>68</v>
      </c>
      <c r="C19" s="57">
        <v>0.18</v>
      </c>
      <c r="D19" s="57">
        <v>0.2</v>
      </c>
      <c r="E19" s="22" t="s">
        <v>49</v>
      </c>
      <c r="F19" s="115">
        <v>0.05</v>
      </c>
    </row>
    <row r="20" spans="2:6" ht="17.25" customHeight="1" x14ac:dyDescent="0.2">
      <c r="B20" s="22" t="s">
        <v>69</v>
      </c>
      <c r="C20" s="57">
        <v>0.18</v>
      </c>
      <c r="D20" s="57">
        <v>0.2</v>
      </c>
      <c r="E20" s="22" t="s">
        <v>49</v>
      </c>
      <c r="F20" s="115">
        <v>0.05</v>
      </c>
    </row>
    <row r="21" spans="2:6" ht="17.25" customHeight="1" x14ac:dyDescent="0.2">
      <c r="C21" s="57"/>
      <c r="D21" s="57"/>
      <c r="F21" s="115"/>
    </row>
    <row r="22" spans="2:6" x14ac:dyDescent="0.2">
      <c r="B22" s="22" t="s">
        <v>70</v>
      </c>
      <c r="C22" s="57">
        <v>0.18</v>
      </c>
      <c r="D22" s="57">
        <v>0.2</v>
      </c>
      <c r="E22" s="55" t="s">
        <v>73</v>
      </c>
      <c r="F22" s="115">
        <v>0.05</v>
      </c>
    </row>
    <row r="23" spans="2:6" ht="16.5" customHeight="1" x14ac:dyDescent="0.2">
      <c r="B23" s="22" t="s">
        <v>71</v>
      </c>
      <c r="C23" s="57">
        <v>0.18</v>
      </c>
      <c r="D23" s="57">
        <v>0.2</v>
      </c>
      <c r="E23" s="55" t="s">
        <v>73</v>
      </c>
      <c r="F23" s="115">
        <v>0.05</v>
      </c>
    </row>
    <row r="24" spans="2:6" ht="12.6" customHeight="1" x14ac:dyDescent="0.2">
      <c r="B24" s="22" t="s">
        <v>72</v>
      </c>
      <c r="C24" s="57">
        <v>0.18</v>
      </c>
      <c r="D24" s="57">
        <v>0.2</v>
      </c>
      <c r="E24" s="55" t="s">
        <v>73</v>
      </c>
      <c r="F24" s="115">
        <v>0.05</v>
      </c>
    </row>
    <row r="25" spans="2:6" ht="16.5" customHeight="1" x14ac:dyDescent="0.2">
      <c r="B25" s="55" t="s">
        <v>74</v>
      </c>
      <c r="C25" s="57">
        <v>0.25</v>
      </c>
      <c r="D25" s="57">
        <v>0.15</v>
      </c>
      <c r="E25" s="55" t="s">
        <v>73</v>
      </c>
      <c r="F25" s="115">
        <v>0.05</v>
      </c>
    </row>
    <row r="26" spans="2:6" ht="16.5" customHeight="1" x14ac:dyDescent="0.2">
      <c r="B26" s="55" t="s">
        <v>75</v>
      </c>
      <c r="C26" s="57">
        <v>0.25</v>
      </c>
      <c r="D26" s="57">
        <v>0.15</v>
      </c>
      <c r="E26" s="55" t="s">
        <v>73</v>
      </c>
      <c r="F26" s="115">
        <v>0.05</v>
      </c>
    </row>
    <row r="27" spans="2:6" ht="12.6" customHeight="1" x14ac:dyDescent="0.2">
      <c r="B27" s="55" t="s">
        <v>76</v>
      </c>
      <c r="C27" s="57">
        <v>0.25</v>
      </c>
      <c r="D27" s="57">
        <v>0.15</v>
      </c>
      <c r="E27" s="55" t="s">
        <v>73</v>
      </c>
      <c r="F27" s="115">
        <v>0.05</v>
      </c>
    </row>
    <row r="28" spans="2:6" ht="12.6" customHeight="1" x14ac:dyDescent="0.2">
      <c r="B28" s="55" t="s">
        <v>77</v>
      </c>
      <c r="C28" s="57">
        <v>0.25</v>
      </c>
      <c r="D28" s="57">
        <v>0.15</v>
      </c>
      <c r="E28" s="55" t="s">
        <v>73</v>
      </c>
      <c r="F28" s="115">
        <v>0.05</v>
      </c>
    </row>
    <row r="29" spans="2:6" ht="12.6" customHeight="1" x14ac:dyDescent="0.2">
      <c r="B29" s="55" t="s">
        <v>78</v>
      </c>
      <c r="C29" s="57">
        <v>0.25</v>
      </c>
      <c r="D29" s="57">
        <v>0.15</v>
      </c>
      <c r="E29" s="55" t="s">
        <v>73</v>
      </c>
      <c r="F29" s="115">
        <v>0.05</v>
      </c>
    </row>
    <row r="30" spans="2:6" ht="12.6" customHeight="1" x14ac:dyDescent="0.2">
      <c r="B30" s="55" t="s">
        <v>79</v>
      </c>
      <c r="C30" s="57">
        <v>0.18</v>
      </c>
      <c r="D30" s="57">
        <v>0.2</v>
      </c>
      <c r="E30" s="55" t="s">
        <v>73</v>
      </c>
      <c r="F30" s="115">
        <v>0.05</v>
      </c>
    </row>
    <row r="31" spans="2:6" ht="12.6" customHeight="1" x14ac:dyDescent="0.2">
      <c r="B31" s="55" t="s">
        <v>80</v>
      </c>
      <c r="C31" s="57">
        <v>0.09</v>
      </c>
      <c r="D31" s="57">
        <v>0.15</v>
      </c>
      <c r="E31" s="55" t="s">
        <v>48</v>
      </c>
      <c r="F31" s="115">
        <v>0.05</v>
      </c>
    </row>
    <row r="32" spans="2:6" ht="12.6" customHeight="1" x14ac:dyDescent="0.2">
      <c r="B32" s="55" t="s">
        <v>237</v>
      </c>
      <c r="C32" s="57">
        <v>0.09</v>
      </c>
      <c r="D32" s="57">
        <v>0.15</v>
      </c>
      <c r="E32" s="55" t="s">
        <v>48</v>
      </c>
      <c r="F32" s="115">
        <v>0.05</v>
      </c>
    </row>
    <row r="33" spans="2:7" ht="12.6" customHeight="1" x14ac:dyDescent="0.2">
      <c r="B33" s="55" t="s">
        <v>81</v>
      </c>
      <c r="C33" s="57">
        <v>0.09</v>
      </c>
      <c r="D33" s="57">
        <v>0.15</v>
      </c>
      <c r="E33" s="55" t="s">
        <v>48</v>
      </c>
      <c r="F33" s="115">
        <v>0.05</v>
      </c>
    </row>
    <row r="34" spans="2:7" ht="12.6" customHeight="1" x14ac:dyDescent="0.2">
      <c r="B34" s="55" t="s">
        <v>82</v>
      </c>
      <c r="C34" s="57">
        <v>0.09</v>
      </c>
      <c r="D34" s="57">
        <v>0.15</v>
      </c>
      <c r="E34" s="55" t="s">
        <v>48</v>
      </c>
      <c r="F34" s="115">
        <v>0.05</v>
      </c>
    </row>
    <row r="35" spans="2:7" ht="12.6" customHeight="1" x14ac:dyDescent="0.2">
      <c r="B35" s="22" t="s">
        <v>47</v>
      </c>
      <c r="C35" s="57">
        <v>0.06</v>
      </c>
      <c r="D35" s="57">
        <v>0.06</v>
      </c>
      <c r="E35" s="22" t="s">
        <v>48</v>
      </c>
      <c r="F35" s="115">
        <v>0.05</v>
      </c>
    </row>
    <row r="36" spans="2:7" ht="12.6" customHeight="1" x14ac:dyDescent="0.2">
      <c r="B36" s="22" t="s">
        <v>83</v>
      </c>
      <c r="C36" s="57">
        <v>0.06</v>
      </c>
      <c r="D36" s="57">
        <v>0.06</v>
      </c>
      <c r="E36" s="22" t="s">
        <v>48</v>
      </c>
      <c r="F36" s="115">
        <v>0.05</v>
      </c>
    </row>
    <row r="37" spans="2:7" ht="12.6" customHeight="1" x14ac:dyDescent="0.2">
      <c r="B37" s="22" t="s">
        <v>84</v>
      </c>
      <c r="C37" s="57">
        <v>0.06</v>
      </c>
      <c r="D37" s="57">
        <v>0.06</v>
      </c>
      <c r="E37" s="22" t="s">
        <v>48</v>
      </c>
      <c r="F37" s="115">
        <v>0.05</v>
      </c>
    </row>
    <row r="38" spans="2:7" ht="12.6" customHeight="1" x14ac:dyDescent="0.2">
      <c r="B38" s="22" t="s">
        <v>85</v>
      </c>
      <c r="C38" s="57">
        <v>0.1</v>
      </c>
      <c r="D38" s="57">
        <v>0.15</v>
      </c>
      <c r="E38" s="22" t="s">
        <v>48</v>
      </c>
      <c r="F38" s="115">
        <v>0.05</v>
      </c>
    </row>
    <row r="39" spans="2:7" ht="12.6" customHeight="1" x14ac:dyDescent="0.2">
      <c r="B39" s="22" t="s">
        <v>86</v>
      </c>
      <c r="C39" s="57">
        <v>0.1</v>
      </c>
      <c r="D39" s="57">
        <v>0.15</v>
      </c>
      <c r="E39" s="22" t="s">
        <v>48</v>
      </c>
      <c r="F39" s="115">
        <v>0.05</v>
      </c>
    </row>
    <row r="40" spans="2:7" ht="12.6" customHeight="1" x14ac:dyDescent="0.2">
      <c r="B40" s="55" t="s">
        <v>204</v>
      </c>
      <c r="C40" s="57">
        <v>0.1</v>
      </c>
      <c r="D40" s="57">
        <v>0.15</v>
      </c>
      <c r="E40" s="22" t="s">
        <v>48</v>
      </c>
      <c r="F40" s="115">
        <v>0.05</v>
      </c>
    </row>
    <row r="41" spans="2:7" ht="12.6" customHeight="1" x14ac:dyDescent="0.2">
      <c r="B41" s="22" t="s">
        <v>87</v>
      </c>
      <c r="C41" s="57">
        <v>0.1</v>
      </c>
      <c r="D41" s="57">
        <v>0.15</v>
      </c>
      <c r="E41" s="22" t="s">
        <v>48</v>
      </c>
      <c r="F41" s="115">
        <v>0.05</v>
      </c>
    </row>
    <row r="42" spans="2:7" ht="12.6" customHeight="1" x14ac:dyDescent="0.2">
      <c r="B42" s="22" t="s">
        <v>88</v>
      </c>
      <c r="C42" s="57">
        <v>0.1</v>
      </c>
      <c r="D42" s="57">
        <v>0.15</v>
      </c>
      <c r="E42" s="22" t="s">
        <v>48</v>
      </c>
      <c r="F42" s="115">
        <v>0.05</v>
      </c>
    </row>
    <row r="43" spans="2:7" ht="12.6" customHeight="1" x14ac:dyDescent="0.2">
      <c r="B43" s="22" t="s">
        <v>89</v>
      </c>
      <c r="C43" s="57">
        <v>0.1</v>
      </c>
      <c r="D43" s="57">
        <v>0.15</v>
      </c>
      <c r="E43" s="22" t="s">
        <v>48</v>
      </c>
      <c r="F43" s="115">
        <v>0.05</v>
      </c>
    </row>
    <row r="44" spans="2:7" ht="12.6" customHeight="1" x14ac:dyDescent="0.2">
      <c r="B44" s="22" t="s">
        <v>90</v>
      </c>
      <c r="C44" s="57">
        <v>0.21</v>
      </c>
      <c r="D44" s="59">
        <v>0.21</v>
      </c>
      <c r="E44" s="22" t="s">
        <v>46</v>
      </c>
      <c r="F44" s="115">
        <v>0.09</v>
      </c>
      <c r="G44" s="116" t="s">
        <v>238</v>
      </c>
    </row>
    <row r="45" spans="2:7" ht="12.6" customHeight="1" x14ac:dyDescent="0.2">
      <c r="B45" s="22" t="s">
        <v>91</v>
      </c>
      <c r="C45" s="57">
        <v>0.18</v>
      </c>
      <c r="D45" s="57">
        <v>0.18</v>
      </c>
      <c r="E45" s="22" t="s">
        <v>49</v>
      </c>
      <c r="F45" s="115"/>
    </row>
    <row r="46" spans="2:7" ht="12.6" customHeight="1" x14ac:dyDescent="0.2">
      <c r="B46" s="22" t="s">
        <v>92</v>
      </c>
      <c r="C46" s="57">
        <v>0.18</v>
      </c>
      <c r="D46" s="57">
        <v>0.18</v>
      </c>
      <c r="E46" s="22" t="s">
        <v>49</v>
      </c>
      <c r="F46" s="115"/>
    </row>
    <row r="47" spans="2:7" ht="12.6" customHeight="1" x14ac:dyDescent="0.2">
      <c r="B47" s="22" t="s">
        <v>93</v>
      </c>
      <c r="C47" s="57">
        <v>0.18</v>
      </c>
      <c r="D47" s="57">
        <v>0.2</v>
      </c>
      <c r="E47" s="22" t="s">
        <v>49</v>
      </c>
      <c r="F47" s="115">
        <v>0.05</v>
      </c>
    </row>
    <row r="48" spans="2:7" ht="12.6" customHeight="1" x14ac:dyDescent="0.2">
      <c r="B48" s="22" t="s">
        <v>94</v>
      </c>
      <c r="C48" s="57">
        <v>0.25</v>
      </c>
      <c r="D48" s="59">
        <v>0.2</v>
      </c>
      <c r="E48" s="22" t="s">
        <v>1</v>
      </c>
      <c r="F48" s="115">
        <v>0.06</v>
      </c>
    </row>
    <row r="49" spans="2:6" ht="12.6" customHeight="1" x14ac:dyDescent="0.2">
      <c r="B49" s="22" t="s">
        <v>95</v>
      </c>
      <c r="C49" s="57">
        <v>0.21</v>
      </c>
      <c r="D49" s="57">
        <v>0.21</v>
      </c>
      <c r="E49" s="22" t="s">
        <v>97</v>
      </c>
      <c r="F49" s="115">
        <v>0.02</v>
      </c>
    </row>
    <row r="50" spans="2:6" x14ac:dyDescent="0.2">
      <c r="B50" s="22" t="s">
        <v>96</v>
      </c>
      <c r="C50" s="57">
        <v>0.21</v>
      </c>
      <c r="D50" s="57">
        <v>0.21</v>
      </c>
      <c r="E50" s="22" t="s">
        <v>97</v>
      </c>
      <c r="F50" s="115">
        <v>0.02</v>
      </c>
    </row>
    <row r="51" spans="2:6" x14ac:dyDescent="0.2">
      <c r="B51" s="22" t="s">
        <v>98</v>
      </c>
      <c r="C51" s="57">
        <v>0.24</v>
      </c>
      <c r="D51" s="57">
        <v>0.24</v>
      </c>
      <c r="E51" s="22" t="s">
        <v>97</v>
      </c>
      <c r="F51" s="115"/>
    </row>
    <row r="52" spans="2:6" x14ac:dyDescent="0.2">
      <c r="B52" s="22" t="s">
        <v>99</v>
      </c>
      <c r="C52" s="57">
        <v>0.24</v>
      </c>
      <c r="D52" s="57">
        <v>0.24</v>
      </c>
      <c r="E52" s="22" t="s">
        <v>97</v>
      </c>
      <c r="F52" s="115"/>
    </row>
    <row r="53" spans="2:6" x14ac:dyDescent="0.2">
      <c r="B53" s="22" t="s">
        <v>100</v>
      </c>
      <c r="C53" s="57">
        <v>0.24</v>
      </c>
      <c r="D53" s="57">
        <v>0.24</v>
      </c>
      <c r="E53" s="22" t="s">
        <v>97</v>
      </c>
      <c r="F53" s="115"/>
    </row>
    <row r="54" spans="2:6" ht="14.25" x14ac:dyDescent="0.2">
      <c r="B54" s="22" t="s">
        <v>101</v>
      </c>
      <c r="C54" s="57">
        <v>0.25</v>
      </c>
      <c r="D54" s="56">
        <v>5.3999999999999999E-2</v>
      </c>
      <c r="E54" s="55" t="s">
        <v>106</v>
      </c>
      <c r="F54" s="115"/>
    </row>
    <row r="55" spans="2:6" ht="14.25" x14ac:dyDescent="0.2">
      <c r="B55" s="22" t="s">
        <v>102</v>
      </c>
      <c r="C55" s="57">
        <v>0.25</v>
      </c>
      <c r="D55" s="56">
        <v>5.3999999999999999E-2</v>
      </c>
      <c r="E55" s="55" t="s">
        <v>106</v>
      </c>
      <c r="F55" s="115"/>
    </row>
    <row r="56" spans="2:6" ht="14.25" x14ac:dyDescent="0.2">
      <c r="B56" s="22" t="s">
        <v>103</v>
      </c>
      <c r="C56" s="57">
        <v>0.25</v>
      </c>
      <c r="D56" s="56">
        <v>5.3999999999999999E-2</v>
      </c>
      <c r="E56" s="55" t="s">
        <v>106</v>
      </c>
      <c r="F56" s="115"/>
    </row>
    <row r="57" spans="2:6" ht="14.25" x14ac:dyDescent="0.2">
      <c r="B57" s="22" t="s">
        <v>104</v>
      </c>
      <c r="C57" s="57">
        <v>0.25</v>
      </c>
      <c r="D57" s="56">
        <v>5.3999999999999999E-2</v>
      </c>
      <c r="E57" s="55" t="s">
        <v>106</v>
      </c>
      <c r="F57" s="115"/>
    </row>
    <row r="58" spans="2:6" ht="14.25" x14ac:dyDescent="0.2">
      <c r="B58" s="22" t="s">
        <v>105</v>
      </c>
      <c r="C58" s="54">
        <v>0.25</v>
      </c>
      <c r="D58" s="56">
        <v>5.3999999999999999E-2</v>
      </c>
      <c r="E58" s="55" t="s">
        <v>106</v>
      </c>
      <c r="F58" s="115"/>
    </row>
    <row r="59" spans="2:6" x14ac:dyDescent="0.2">
      <c r="B59" s="55" t="s">
        <v>107</v>
      </c>
      <c r="C59" s="54">
        <v>0.18</v>
      </c>
      <c r="D59" s="54">
        <v>0.2</v>
      </c>
      <c r="E59" s="55" t="s">
        <v>49</v>
      </c>
      <c r="F59" s="115">
        <v>0.05</v>
      </c>
    </row>
    <row r="60" spans="2:6" x14ac:dyDescent="0.2">
      <c r="B60" s="55" t="s">
        <v>108</v>
      </c>
      <c r="C60" s="54">
        <v>0.09</v>
      </c>
      <c r="D60" s="54">
        <v>0.15</v>
      </c>
      <c r="E60" s="55" t="s">
        <v>48</v>
      </c>
      <c r="F60" s="115">
        <v>0.05</v>
      </c>
    </row>
    <row r="61" spans="2:6" x14ac:dyDescent="0.2">
      <c r="B61" s="55" t="s">
        <v>109</v>
      </c>
      <c r="C61" s="54">
        <v>0.09</v>
      </c>
      <c r="D61" s="54">
        <v>0.15</v>
      </c>
      <c r="E61" s="55" t="s">
        <v>48</v>
      </c>
      <c r="F61" s="115">
        <v>0.05</v>
      </c>
    </row>
    <row r="62" spans="2:6" x14ac:dyDescent="0.2">
      <c r="B62" s="55" t="s">
        <v>110</v>
      </c>
      <c r="C62" s="54">
        <v>0.09</v>
      </c>
      <c r="D62" s="54">
        <v>0.15</v>
      </c>
      <c r="E62" s="55" t="s">
        <v>48</v>
      </c>
      <c r="F62" s="115">
        <v>0.05</v>
      </c>
    </row>
    <row r="63" spans="2:6" x14ac:dyDescent="0.2">
      <c r="B63" s="55" t="s">
        <v>111</v>
      </c>
      <c r="C63" s="54">
        <v>0.09</v>
      </c>
      <c r="D63" s="54">
        <v>0.15</v>
      </c>
      <c r="E63" s="55" t="s">
        <v>48</v>
      </c>
      <c r="F63" s="115">
        <v>0.05</v>
      </c>
    </row>
    <row r="64" spans="2:6" x14ac:dyDescent="0.2">
      <c r="B64" s="55" t="s">
        <v>112</v>
      </c>
      <c r="C64" s="54">
        <v>0.09</v>
      </c>
      <c r="D64" s="54">
        <v>0.09</v>
      </c>
      <c r="E64" s="22" t="s">
        <v>115</v>
      </c>
      <c r="F64" s="115">
        <v>3.1E-2</v>
      </c>
    </row>
    <row r="65" spans="2:6" x14ac:dyDescent="0.2">
      <c r="B65" s="55" t="s">
        <v>113</v>
      </c>
      <c r="C65" s="54">
        <v>0.09</v>
      </c>
      <c r="D65" s="54">
        <v>0.09</v>
      </c>
      <c r="E65" s="22" t="s">
        <v>115</v>
      </c>
      <c r="F65" s="115">
        <v>3.1E-2</v>
      </c>
    </row>
    <row r="66" spans="2:6" x14ac:dyDescent="0.2">
      <c r="B66" s="22" t="s">
        <v>114</v>
      </c>
      <c r="C66" s="54">
        <v>0.09</v>
      </c>
      <c r="D66" s="54">
        <v>0.09</v>
      </c>
      <c r="E66" s="22" t="s">
        <v>115</v>
      </c>
      <c r="F66" s="115">
        <v>3.1E-2</v>
      </c>
    </row>
    <row r="67" spans="2:6" x14ac:dyDescent="0.2">
      <c r="B67" s="22" t="s">
        <v>116</v>
      </c>
      <c r="C67" s="54">
        <v>0.09</v>
      </c>
      <c r="D67" s="73">
        <v>4.9000000000000002E-2</v>
      </c>
      <c r="E67" s="22" t="s">
        <v>115</v>
      </c>
      <c r="F67" s="115"/>
    </row>
    <row r="68" spans="2:6" x14ac:dyDescent="0.2">
      <c r="B68" s="22" t="s">
        <v>117</v>
      </c>
      <c r="C68" s="54">
        <v>0.09</v>
      </c>
      <c r="D68" s="73">
        <v>4.9000000000000002E-2</v>
      </c>
      <c r="E68" s="22" t="s">
        <v>115</v>
      </c>
      <c r="F68" s="115"/>
    </row>
    <row r="69" spans="2:6" x14ac:dyDescent="0.2">
      <c r="B69" s="22" t="s">
        <v>118</v>
      </c>
      <c r="C69" s="54">
        <v>0.09</v>
      </c>
      <c r="D69" s="73">
        <v>4.9000000000000002E-2</v>
      </c>
      <c r="E69" s="22" t="s">
        <v>115</v>
      </c>
      <c r="F69" s="115"/>
    </row>
    <row r="70" spans="2:6" x14ac:dyDescent="0.2">
      <c r="B70" s="22" t="s">
        <v>119</v>
      </c>
      <c r="C70" s="54">
        <v>0.09</v>
      </c>
      <c r="D70" s="73">
        <v>4.2999999999999997E-2</v>
      </c>
      <c r="E70" s="22" t="s">
        <v>123</v>
      </c>
      <c r="F70" s="115"/>
    </row>
    <row r="71" spans="2:6" x14ac:dyDescent="0.2">
      <c r="B71" s="22" t="s">
        <v>120</v>
      </c>
      <c r="C71" s="54">
        <v>0.09</v>
      </c>
      <c r="D71" s="73">
        <v>4.2999999999999997E-2</v>
      </c>
      <c r="E71" s="22" t="s">
        <v>123</v>
      </c>
      <c r="F71" s="115"/>
    </row>
    <row r="72" spans="2:6" x14ac:dyDescent="0.2">
      <c r="B72" s="22" t="s">
        <v>121</v>
      </c>
      <c r="C72" s="54">
        <v>0.09</v>
      </c>
      <c r="D72" s="73">
        <v>4.2999999999999997E-2</v>
      </c>
      <c r="E72" s="22" t="s">
        <v>123</v>
      </c>
      <c r="F72" s="115"/>
    </row>
    <row r="73" spans="2:6" x14ac:dyDescent="0.2">
      <c r="B73" s="22" t="s">
        <v>122</v>
      </c>
      <c r="C73" s="54">
        <v>0.09</v>
      </c>
      <c r="D73" s="73">
        <v>4.2999999999999997E-2</v>
      </c>
      <c r="E73" s="22" t="s">
        <v>123</v>
      </c>
      <c r="F73" s="115"/>
    </row>
    <row r="74" spans="2:6" x14ac:dyDescent="0.2">
      <c r="B74" s="22" t="s">
        <v>124</v>
      </c>
      <c r="C74" s="54">
        <v>0.15</v>
      </c>
      <c r="D74" s="54">
        <v>0.15</v>
      </c>
      <c r="E74" s="22" t="s">
        <v>48</v>
      </c>
      <c r="F74" s="115">
        <v>0.06</v>
      </c>
    </row>
    <row r="75" spans="2:6" x14ac:dyDescent="0.2">
      <c r="B75" s="22" t="s">
        <v>125</v>
      </c>
      <c r="C75" s="54">
        <v>0.15</v>
      </c>
      <c r="D75" s="54">
        <v>0.15</v>
      </c>
      <c r="E75" s="22" t="s">
        <v>48</v>
      </c>
      <c r="F75" s="115">
        <v>0.06</v>
      </c>
    </row>
    <row r="76" spans="2:6" x14ac:dyDescent="0.2">
      <c r="B76" s="22" t="s">
        <v>126</v>
      </c>
      <c r="C76" s="54">
        <v>0.21</v>
      </c>
      <c r="D76" s="54">
        <v>0.2</v>
      </c>
      <c r="E76" s="22" t="s">
        <v>48</v>
      </c>
      <c r="F76" s="115">
        <v>0.1</v>
      </c>
    </row>
    <row r="77" spans="2:6" x14ac:dyDescent="0.2">
      <c r="B77" s="22" t="s">
        <v>127</v>
      </c>
      <c r="C77" s="54">
        <v>0.21</v>
      </c>
      <c r="D77" s="54">
        <v>0.2</v>
      </c>
      <c r="E77" s="22" t="s">
        <v>48</v>
      </c>
      <c r="F77" s="115">
        <v>0.1</v>
      </c>
    </row>
    <row r="78" spans="2:6" x14ac:dyDescent="0.2">
      <c r="B78" s="22" t="s">
        <v>128</v>
      </c>
      <c r="C78" s="54">
        <v>0.21</v>
      </c>
      <c r="D78" s="54">
        <v>0.2</v>
      </c>
      <c r="E78" s="22" t="s">
        <v>48</v>
      </c>
      <c r="F78" s="115">
        <v>0.1</v>
      </c>
    </row>
    <row r="79" spans="2:6" x14ac:dyDescent="0.2">
      <c r="B79" s="22" t="s">
        <v>129</v>
      </c>
      <c r="C79" s="54">
        <v>0.25</v>
      </c>
      <c r="D79" s="54">
        <v>0.25</v>
      </c>
      <c r="E79" s="55" t="s">
        <v>133</v>
      </c>
      <c r="F79" s="115"/>
    </row>
    <row r="80" spans="2:6" x14ac:dyDescent="0.2">
      <c r="B80" s="22" t="s">
        <v>130</v>
      </c>
      <c r="C80" s="54">
        <v>0.25</v>
      </c>
      <c r="D80" s="54">
        <v>0.25</v>
      </c>
      <c r="E80" s="55" t="s">
        <v>133</v>
      </c>
      <c r="F80" s="115"/>
    </row>
    <row r="81" spans="2:6" x14ac:dyDescent="0.2">
      <c r="B81" s="55" t="s">
        <v>131</v>
      </c>
      <c r="C81" s="54">
        <v>0.25</v>
      </c>
      <c r="D81" s="54">
        <v>0.25</v>
      </c>
      <c r="E81" s="55" t="s">
        <v>133</v>
      </c>
      <c r="F81" s="115"/>
    </row>
    <row r="82" spans="2:6" x14ac:dyDescent="0.2">
      <c r="B82" s="55" t="s">
        <v>132</v>
      </c>
      <c r="C82" s="54">
        <v>0.25</v>
      </c>
      <c r="D82" s="54">
        <v>0.25</v>
      </c>
      <c r="E82" s="55" t="s">
        <v>133</v>
      </c>
      <c r="F82" s="115"/>
    </row>
    <row r="83" spans="2:6" x14ac:dyDescent="0.2">
      <c r="B83" s="22" t="s">
        <v>134</v>
      </c>
      <c r="C83" s="54">
        <v>0.06</v>
      </c>
      <c r="D83" s="54">
        <v>0.06</v>
      </c>
      <c r="E83" s="22" t="s">
        <v>48</v>
      </c>
      <c r="F83" s="115">
        <v>0.05</v>
      </c>
    </row>
    <row r="84" spans="2:6" x14ac:dyDescent="0.2">
      <c r="B84" s="22" t="s">
        <v>135</v>
      </c>
      <c r="C84" s="54">
        <v>0.06</v>
      </c>
      <c r="D84" s="54">
        <v>0.06</v>
      </c>
      <c r="E84" s="22" t="s">
        <v>48</v>
      </c>
      <c r="F84" s="115">
        <v>0.05</v>
      </c>
    </row>
    <row r="85" spans="2:6" x14ac:dyDescent="0.2">
      <c r="B85" s="22" t="s">
        <v>136</v>
      </c>
      <c r="C85" s="54">
        <v>0.18</v>
      </c>
      <c r="D85" s="54">
        <v>0.15</v>
      </c>
      <c r="E85" s="55" t="s">
        <v>73</v>
      </c>
      <c r="F85" s="115">
        <v>0.05</v>
      </c>
    </row>
    <row r="86" spans="2:6" x14ac:dyDescent="0.2">
      <c r="B86" s="22" t="s">
        <v>137</v>
      </c>
      <c r="C86" s="54">
        <v>0.18</v>
      </c>
      <c r="D86" s="54">
        <v>0.15</v>
      </c>
      <c r="E86" s="55" t="s">
        <v>73</v>
      </c>
      <c r="F86" s="115">
        <v>0.05</v>
      </c>
    </row>
    <row r="87" spans="2:6" x14ac:dyDescent="0.2">
      <c r="B87" s="22" t="s">
        <v>138</v>
      </c>
      <c r="C87" s="54">
        <v>0.18</v>
      </c>
      <c r="D87" s="54">
        <v>0.15</v>
      </c>
      <c r="E87" s="55" t="s">
        <v>73</v>
      </c>
      <c r="F87" s="115">
        <v>0.05</v>
      </c>
    </row>
    <row r="88" spans="2:6" x14ac:dyDescent="0.2">
      <c r="B88" s="22" t="s">
        <v>139</v>
      </c>
      <c r="C88" s="54">
        <v>0.18</v>
      </c>
      <c r="D88" s="54">
        <v>0.15</v>
      </c>
      <c r="E88" s="55" t="s">
        <v>73</v>
      </c>
      <c r="F88" s="115">
        <v>0.05</v>
      </c>
    </row>
    <row r="89" spans="2:6" x14ac:dyDescent="0.2">
      <c r="B89" s="22" t="s">
        <v>140</v>
      </c>
      <c r="C89" s="54">
        <v>0.18</v>
      </c>
      <c r="D89" s="54">
        <v>0.2</v>
      </c>
      <c r="E89" s="22" t="s">
        <v>49</v>
      </c>
      <c r="F89" s="115">
        <v>0.05</v>
      </c>
    </row>
    <row r="90" spans="2:6" x14ac:dyDescent="0.2">
      <c r="B90" s="22" t="s">
        <v>141</v>
      </c>
      <c r="C90" s="54">
        <v>0.18</v>
      </c>
      <c r="D90" s="54">
        <v>0.2</v>
      </c>
      <c r="E90" s="22" t="s">
        <v>49</v>
      </c>
      <c r="F90" s="115">
        <v>0.05</v>
      </c>
    </row>
    <row r="91" spans="2:6" x14ac:dyDescent="0.2">
      <c r="B91" s="22" t="s">
        <v>142</v>
      </c>
      <c r="C91" s="54">
        <v>0.25</v>
      </c>
      <c r="D91" s="58" t="s">
        <v>203</v>
      </c>
      <c r="E91" s="22" t="s">
        <v>1</v>
      </c>
      <c r="F91" s="115"/>
    </row>
    <row r="92" spans="2:6" x14ac:dyDescent="0.2">
      <c r="B92" s="22" t="s">
        <v>143</v>
      </c>
      <c r="C92" s="54">
        <v>0.25</v>
      </c>
      <c r="D92" s="58" t="s">
        <v>203</v>
      </c>
      <c r="E92" s="22" t="s">
        <v>1</v>
      </c>
      <c r="F92" s="115"/>
    </row>
    <row r="93" spans="2:6" x14ac:dyDescent="0.2">
      <c r="B93" s="22" t="s">
        <v>144</v>
      </c>
      <c r="C93" s="54">
        <v>0.25</v>
      </c>
      <c r="D93" s="58" t="s">
        <v>203</v>
      </c>
      <c r="E93" s="22" t="s">
        <v>1</v>
      </c>
      <c r="F93" s="115"/>
    </row>
    <row r="94" spans="2:6" ht="14.25" x14ac:dyDescent="0.2">
      <c r="B94" s="22" t="s">
        <v>145</v>
      </c>
      <c r="C94" s="54">
        <v>0.25</v>
      </c>
      <c r="D94" s="74">
        <v>0.121</v>
      </c>
      <c r="E94" s="55" t="s">
        <v>148</v>
      </c>
      <c r="F94" s="115"/>
    </row>
    <row r="95" spans="2:6" ht="14.25" x14ac:dyDescent="0.2">
      <c r="B95" s="22" t="s">
        <v>146</v>
      </c>
      <c r="C95" s="54">
        <v>0.25</v>
      </c>
      <c r="D95" s="74">
        <v>0.121</v>
      </c>
      <c r="E95" s="55" t="s">
        <v>148</v>
      </c>
      <c r="F95" s="115"/>
    </row>
    <row r="96" spans="2:6" ht="14.25" x14ac:dyDescent="0.2">
      <c r="B96" s="22" t="s">
        <v>147</v>
      </c>
      <c r="C96" s="54">
        <v>0.25</v>
      </c>
      <c r="D96" s="74">
        <v>0.121</v>
      </c>
      <c r="E96" s="55" t="s">
        <v>148</v>
      </c>
      <c r="F96" s="115"/>
    </row>
    <row r="97" spans="2:6" x14ac:dyDescent="0.2">
      <c r="B97" s="55" t="s">
        <v>149</v>
      </c>
      <c r="C97" s="54">
        <v>0.18</v>
      </c>
      <c r="D97" s="54">
        <v>0.18</v>
      </c>
      <c r="E97" s="55" t="s">
        <v>49</v>
      </c>
      <c r="F97" s="115"/>
    </row>
    <row r="98" spans="2:6" x14ac:dyDescent="0.2">
      <c r="B98" s="55" t="s">
        <v>150</v>
      </c>
      <c r="C98" s="54">
        <v>0.18</v>
      </c>
      <c r="D98" s="54">
        <v>0.18</v>
      </c>
      <c r="E98" s="55" t="s">
        <v>49</v>
      </c>
      <c r="F98" s="115"/>
    </row>
    <row r="99" spans="2:6" x14ac:dyDescent="0.2">
      <c r="B99" s="55" t="s">
        <v>151</v>
      </c>
      <c r="C99" s="54">
        <v>0.12</v>
      </c>
      <c r="D99" s="54">
        <v>0.2</v>
      </c>
      <c r="E99" s="55" t="s">
        <v>48</v>
      </c>
      <c r="F99" s="115">
        <v>0.05</v>
      </c>
    </row>
    <row r="100" spans="2:6" x14ac:dyDescent="0.2">
      <c r="B100" s="55" t="s">
        <v>152</v>
      </c>
      <c r="C100" s="54">
        <v>0.12</v>
      </c>
      <c r="D100" s="54">
        <v>0.2</v>
      </c>
      <c r="E100" s="55" t="s">
        <v>48</v>
      </c>
      <c r="F100" s="115">
        <v>0.05</v>
      </c>
    </row>
    <row r="101" spans="2:6" x14ac:dyDescent="0.2">
      <c r="B101" s="55" t="s">
        <v>153</v>
      </c>
      <c r="C101" s="54">
        <v>0.12</v>
      </c>
      <c r="D101" s="54">
        <v>0.2</v>
      </c>
      <c r="E101" s="55" t="s">
        <v>48</v>
      </c>
      <c r="F101" s="115">
        <v>0.05</v>
      </c>
    </row>
    <row r="102" spans="2:6" x14ac:dyDescent="0.2">
      <c r="B102" s="55" t="s">
        <v>154</v>
      </c>
      <c r="C102" s="54">
        <v>0.06</v>
      </c>
      <c r="D102" s="54">
        <v>0.06</v>
      </c>
      <c r="E102" s="55" t="s">
        <v>48</v>
      </c>
      <c r="F102" s="115">
        <v>0.05</v>
      </c>
    </row>
    <row r="103" spans="2:6" x14ac:dyDescent="0.2">
      <c r="B103" s="55" t="s">
        <v>155</v>
      </c>
      <c r="C103" s="54">
        <v>0.06</v>
      </c>
      <c r="D103" s="54">
        <v>0.06</v>
      </c>
      <c r="E103" s="55" t="s">
        <v>48</v>
      </c>
      <c r="F103" s="115">
        <v>0.05</v>
      </c>
    </row>
    <row r="104" spans="2:6" x14ac:dyDescent="0.2">
      <c r="B104" s="55" t="s">
        <v>156</v>
      </c>
      <c r="C104" s="54">
        <v>0.06</v>
      </c>
      <c r="D104" s="54">
        <v>0.06</v>
      </c>
      <c r="E104" s="55" t="s">
        <v>48</v>
      </c>
      <c r="F104" s="115">
        <v>0.05</v>
      </c>
    </row>
    <row r="105" spans="2:6" x14ac:dyDescent="0.2">
      <c r="B105" s="55" t="s">
        <v>157</v>
      </c>
      <c r="C105" s="54">
        <v>0.27</v>
      </c>
      <c r="D105" s="54">
        <v>0.27</v>
      </c>
      <c r="E105" s="55" t="s">
        <v>160</v>
      </c>
      <c r="F105" s="115">
        <v>0.06</v>
      </c>
    </row>
    <row r="106" spans="2:6" x14ac:dyDescent="0.2">
      <c r="B106" s="55" t="s">
        <v>158</v>
      </c>
      <c r="C106" s="54">
        <v>0.27</v>
      </c>
      <c r="D106" s="54">
        <v>0.27</v>
      </c>
      <c r="E106" s="55" t="s">
        <v>160</v>
      </c>
      <c r="F106" s="115">
        <v>0.06</v>
      </c>
    </row>
    <row r="107" spans="2:6" x14ac:dyDescent="0.2">
      <c r="B107" s="55" t="s">
        <v>159</v>
      </c>
      <c r="C107" s="54">
        <v>0.27</v>
      </c>
      <c r="D107" s="54">
        <v>0.27</v>
      </c>
      <c r="E107" s="55" t="s">
        <v>160</v>
      </c>
      <c r="F107" s="115">
        <v>0.06</v>
      </c>
    </row>
    <row r="108" spans="2:6" x14ac:dyDescent="0.2">
      <c r="B108" s="55" t="s">
        <v>161</v>
      </c>
      <c r="C108" s="54">
        <v>0.27</v>
      </c>
      <c r="D108" s="54">
        <v>0.27</v>
      </c>
      <c r="E108" s="55" t="s">
        <v>160</v>
      </c>
      <c r="F108" s="115">
        <v>0.06</v>
      </c>
    </row>
    <row r="109" spans="2:6" x14ac:dyDescent="0.2">
      <c r="B109" s="55" t="s">
        <v>162</v>
      </c>
      <c r="C109" s="54">
        <v>0.15</v>
      </c>
      <c r="D109" s="54">
        <v>0.15</v>
      </c>
      <c r="E109" s="55" t="s">
        <v>48</v>
      </c>
      <c r="F109" s="115">
        <v>0.06</v>
      </c>
    </row>
    <row r="110" spans="2:6" x14ac:dyDescent="0.2">
      <c r="B110" s="55" t="s">
        <v>163</v>
      </c>
      <c r="C110" s="54">
        <v>0.15</v>
      </c>
      <c r="D110" s="54">
        <v>0.15</v>
      </c>
      <c r="E110" s="55" t="s">
        <v>48</v>
      </c>
      <c r="F110" s="115">
        <v>0.06</v>
      </c>
    </row>
    <row r="111" spans="2:6" x14ac:dyDescent="0.2">
      <c r="B111" s="55" t="s">
        <v>164</v>
      </c>
      <c r="C111" s="54">
        <v>0.15</v>
      </c>
      <c r="D111" s="54">
        <v>0.15</v>
      </c>
      <c r="E111" s="55" t="s">
        <v>48</v>
      </c>
      <c r="F111" s="115">
        <v>0.06</v>
      </c>
    </row>
    <row r="112" spans="2:6" x14ac:dyDescent="0.2">
      <c r="B112" s="55" t="s">
        <v>165</v>
      </c>
      <c r="C112" s="54">
        <v>0.15</v>
      </c>
      <c r="D112" s="54">
        <v>0.15</v>
      </c>
      <c r="E112" s="55" t="s">
        <v>48</v>
      </c>
      <c r="F112" s="115">
        <v>0.06</v>
      </c>
    </row>
    <row r="113" spans="2:6" x14ac:dyDescent="0.2">
      <c r="B113" s="55" t="s">
        <v>166</v>
      </c>
      <c r="C113" s="54">
        <v>0.15</v>
      </c>
      <c r="D113" s="54">
        <v>0.15</v>
      </c>
      <c r="E113" s="55" t="s">
        <v>48</v>
      </c>
      <c r="F113" s="115">
        <v>0.06</v>
      </c>
    </row>
    <row r="114" spans="2:6" x14ac:dyDescent="0.2">
      <c r="B114" s="55" t="s">
        <v>167</v>
      </c>
      <c r="C114" s="54">
        <v>0.27</v>
      </c>
      <c r="D114" s="54">
        <v>0.27</v>
      </c>
      <c r="E114" s="55" t="s">
        <v>97</v>
      </c>
      <c r="F114" s="115"/>
    </row>
    <row r="115" spans="2:6" x14ac:dyDescent="0.2">
      <c r="B115" s="55" t="s">
        <v>168</v>
      </c>
      <c r="C115" s="54">
        <v>0.27</v>
      </c>
      <c r="D115" s="54">
        <v>0.27</v>
      </c>
      <c r="E115" s="55" t="s">
        <v>97</v>
      </c>
      <c r="F115" s="115"/>
    </row>
    <row r="116" spans="2:6" x14ac:dyDescent="0.2">
      <c r="B116" s="55" t="s">
        <v>169</v>
      </c>
      <c r="C116" s="54">
        <v>0.27</v>
      </c>
      <c r="D116" s="54">
        <v>0.27</v>
      </c>
      <c r="E116" s="55" t="s">
        <v>97</v>
      </c>
      <c r="F116" s="115"/>
    </row>
    <row r="117" spans="2:6" x14ac:dyDescent="0.2">
      <c r="B117" s="55" t="s">
        <v>170</v>
      </c>
      <c r="C117" s="54">
        <v>0.21</v>
      </c>
      <c r="D117" s="58" t="s">
        <v>203</v>
      </c>
      <c r="E117" s="55" t="s">
        <v>97</v>
      </c>
      <c r="F117" s="115"/>
    </row>
    <row r="118" spans="2:6" x14ac:dyDescent="0.2">
      <c r="B118" s="55" t="s">
        <v>171</v>
      </c>
      <c r="C118" s="54">
        <v>0.12</v>
      </c>
      <c r="D118" s="54">
        <v>0.15</v>
      </c>
      <c r="E118" s="55" t="s">
        <v>62</v>
      </c>
      <c r="F118" s="115">
        <v>0.05</v>
      </c>
    </row>
    <row r="119" spans="2:6" x14ac:dyDescent="0.2">
      <c r="B119" s="55" t="s">
        <v>172</v>
      </c>
      <c r="C119" s="54">
        <v>0.12</v>
      </c>
      <c r="D119" s="54">
        <v>0.15</v>
      </c>
      <c r="E119" s="55" t="s">
        <v>62</v>
      </c>
      <c r="F119" s="115">
        <v>0.05</v>
      </c>
    </row>
    <row r="120" spans="2:6" x14ac:dyDescent="0.2">
      <c r="B120" s="55" t="s">
        <v>173</v>
      </c>
      <c r="C120" s="54">
        <v>0.12</v>
      </c>
      <c r="D120" s="54">
        <v>0.15</v>
      </c>
      <c r="E120" s="55" t="s">
        <v>62</v>
      </c>
      <c r="F120" s="115">
        <v>0.05</v>
      </c>
    </row>
    <row r="121" spans="2:6" x14ac:dyDescent="0.2">
      <c r="B121" s="55" t="s">
        <v>174</v>
      </c>
      <c r="C121" s="54">
        <v>0.12</v>
      </c>
      <c r="D121" s="54">
        <v>0.15</v>
      </c>
      <c r="E121" s="55" t="s">
        <v>62</v>
      </c>
      <c r="F121" s="115">
        <v>0.05</v>
      </c>
    </row>
    <row r="122" spans="2:6" x14ac:dyDescent="0.2">
      <c r="B122" s="55" t="s">
        <v>175</v>
      </c>
      <c r="C122" s="54">
        <v>0.15</v>
      </c>
      <c r="D122" s="58" t="s">
        <v>203</v>
      </c>
      <c r="E122" s="55" t="s">
        <v>1</v>
      </c>
      <c r="F122" s="115"/>
    </row>
    <row r="123" spans="2:6" x14ac:dyDescent="0.2">
      <c r="B123" s="55" t="s">
        <v>176</v>
      </c>
      <c r="C123" s="54">
        <v>0.15</v>
      </c>
      <c r="D123" s="58" t="s">
        <v>203</v>
      </c>
      <c r="E123" s="55" t="s">
        <v>1</v>
      </c>
      <c r="F123" s="115"/>
    </row>
    <row r="124" spans="2:6" x14ac:dyDescent="0.2">
      <c r="B124" s="55" t="s">
        <v>177</v>
      </c>
      <c r="C124" s="54">
        <v>0.15</v>
      </c>
      <c r="D124" s="58" t="s">
        <v>203</v>
      </c>
      <c r="E124" s="55" t="s">
        <v>1</v>
      </c>
      <c r="F124" s="115"/>
    </row>
    <row r="125" spans="2:6" ht="14.25" x14ac:dyDescent="0.2">
      <c r="B125" s="55" t="s">
        <v>178</v>
      </c>
      <c r="C125" s="54">
        <v>0.25</v>
      </c>
      <c r="D125" s="74">
        <v>0.152</v>
      </c>
      <c r="E125" s="55" t="s">
        <v>148</v>
      </c>
      <c r="F125" s="115"/>
    </row>
    <row r="126" spans="2:6" ht="14.25" x14ac:dyDescent="0.2">
      <c r="B126" s="55" t="s">
        <v>179</v>
      </c>
      <c r="C126" s="54">
        <v>0.25</v>
      </c>
      <c r="D126" s="74">
        <v>0.152</v>
      </c>
      <c r="E126" s="55" t="s">
        <v>148</v>
      </c>
      <c r="F126" s="115"/>
    </row>
    <row r="127" spans="2:6" ht="14.25" x14ac:dyDescent="0.2">
      <c r="B127" s="55" t="s">
        <v>180</v>
      </c>
      <c r="C127" s="54">
        <v>0.25</v>
      </c>
      <c r="D127" s="74">
        <v>0.152</v>
      </c>
      <c r="E127" s="55" t="s">
        <v>148</v>
      </c>
      <c r="F127" s="115"/>
    </row>
    <row r="128" spans="2:6" ht="14.25" x14ac:dyDescent="0.2">
      <c r="B128" s="55" t="s">
        <v>181</v>
      </c>
      <c r="C128" s="54">
        <v>0.25</v>
      </c>
      <c r="D128" s="74">
        <v>0.152</v>
      </c>
      <c r="E128" s="55" t="s">
        <v>148</v>
      </c>
      <c r="F128" s="115"/>
    </row>
    <row r="129" spans="2:6" ht="14.25" x14ac:dyDescent="0.2">
      <c r="B129" s="55" t="s">
        <v>182</v>
      </c>
      <c r="C129" s="54">
        <v>0.25</v>
      </c>
      <c r="D129" s="74">
        <v>0.152</v>
      </c>
      <c r="E129" s="55" t="s">
        <v>148</v>
      </c>
      <c r="F129" s="115"/>
    </row>
    <row r="130" spans="2:6" x14ac:dyDescent="0.2">
      <c r="B130" s="55" t="s">
        <v>183</v>
      </c>
      <c r="C130" s="54">
        <v>0.18</v>
      </c>
      <c r="D130" s="54">
        <v>0.18</v>
      </c>
      <c r="E130" s="55" t="s">
        <v>186</v>
      </c>
      <c r="F130" s="115"/>
    </row>
    <row r="131" spans="2:6" x14ac:dyDescent="0.2">
      <c r="B131" s="55" t="s">
        <v>184</v>
      </c>
      <c r="C131" s="54">
        <v>0.18</v>
      </c>
      <c r="D131" s="54">
        <v>0.18</v>
      </c>
      <c r="E131" s="55" t="s">
        <v>186</v>
      </c>
      <c r="F131" s="115"/>
    </row>
    <row r="132" spans="2:6" x14ac:dyDescent="0.2">
      <c r="B132" s="55" t="s">
        <v>185</v>
      </c>
      <c r="C132" s="54">
        <v>0.18</v>
      </c>
      <c r="D132" s="54">
        <v>0.18</v>
      </c>
      <c r="E132" s="55" t="s">
        <v>186</v>
      </c>
      <c r="F132" s="115"/>
    </row>
    <row r="133" spans="2:6" x14ac:dyDescent="0.2">
      <c r="B133" s="55" t="s">
        <v>187</v>
      </c>
      <c r="C133" s="54">
        <v>0.2</v>
      </c>
      <c r="D133" s="54">
        <v>0.2</v>
      </c>
      <c r="E133" s="55" t="s">
        <v>189</v>
      </c>
      <c r="F133" s="115"/>
    </row>
    <row r="134" spans="2:6" x14ac:dyDescent="0.2">
      <c r="B134" s="55" t="s">
        <v>188</v>
      </c>
      <c r="C134" s="54">
        <v>0.2</v>
      </c>
      <c r="D134" s="54">
        <v>0.2</v>
      </c>
      <c r="E134" s="55" t="s">
        <v>189</v>
      </c>
      <c r="F134" s="115"/>
    </row>
    <row r="135" spans="2:6" x14ac:dyDescent="0.2">
      <c r="B135" s="55" t="s">
        <v>190</v>
      </c>
      <c r="C135" s="54">
        <v>0.2</v>
      </c>
      <c r="D135" s="54">
        <v>0.2</v>
      </c>
      <c r="E135" s="55" t="s">
        <v>189</v>
      </c>
      <c r="F135" s="115"/>
    </row>
    <row r="136" spans="2:6" x14ac:dyDescent="0.2">
      <c r="B136" s="55" t="s">
        <v>191</v>
      </c>
      <c r="C136" s="54">
        <v>0.2</v>
      </c>
      <c r="D136" s="54">
        <v>0.2</v>
      </c>
      <c r="E136" s="55" t="s">
        <v>189</v>
      </c>
      <c r="F136" s="115"/>
    </row>
    <row r="137" spans="2:6" x14ac:dyDescent="0.2">
      <c r="B137" s="55" t="s">
        <v>192</v>
      </c>
      <c r="C137" s="54">
        <v>0.18</v>
      </c>
      <c r="D137" s="54">
        <v>0.15</v>
      </c>
      <c r="E137" s="55" t="s">
        <v>48</v>
      </c>
      <c r="F137" s="115">
        <v>0.06</v>
      </c>
    </row>
    <row r="138" spans="2:6" x14ac:dyDescent="0.2">
      <c r="B138" s="55" t="s">
        <v>193</v>
      </c>
      <c r="C138" s="54">
        <v>0.18</v>
      </c>
      <c r="D138" s="54">
        <v>0.15</v>
      </c>
      <c r="E138" s="55" t="s">
        <v>48</v>
      </c>
      <c r="F138" s="115">
        <v>0.06</v>
      </c>
    </row>
    <row r="139" spans="2:6" x14ac:dyDescent="0.2">
      <c r="B139" s="55" t="s">
        <v>194</v>
      </c>
      <c r="C139" s="54">
        <v>0.24</v>
      </c>
      <c r="D139" s="54">
        <v>0.24</v>
      </c>
      <c r="E139" s="55" t="s">
        <v>160</v>
      </c>
      <c r="F139" s="115">
        <v>7.5999999999999998E-2</v>
      </c>
    </row>
    <row r="140" spans="2:6" x14ac:dyDescent="0.2">
      <c r="B140" s="55" t="s">
        <v>195</v>
      </c>
      <c r="C140" s="54">
        <v>0.24</v>
      </c>
      <c r="D140" s="54">
        <v>0.24</v>
      </c>
      <c r="E140" s="55" t="s">
        <v>160</v>
      </c>
      <c r="F140" s="115">
        <v>7.5999999999999998E-2</v>
      </c>
    </row>
    <row r="141" spans="2:6" x14ac:dyDescent="0.2">
      <c r="B141" s="55" t="s">
        <v>196</v>
      </c>
      <c r="C141" s="54">
        <v>0.24</v>
      </c>
      <c r="D141" s="54">
        <v>0.24</v>
      </c>
      <c r="E141" s="55" t="s">
        <v>160</v>
      </c>
      <c r="F141" s="115">
        <v>7.5999999999999998E-2</v>
      </c>
    </row>
    <row r="142" spans="2:6" x14ac:dyDescent="0.2">
      <c r="B142" s="55" t="s">
        <v>197</v>
      </c>
      <c r="C142" s="54">
        <v>0.24</v>
      </c>
      <c r="D142" s="54">
        <v>0.24</v>
      </c>
      <c r="E142" s="55" t="s">
        <v>160</v>
      </c>
      <c r="F142" s="115">
        <v>7.5999999999999998E-2</v>
      </c>
    </row>
    <row r="143" spans="2:6" x14ac:dyDescent="0.2">
      <c r="B143" s="55" t="s">
        <v>198</v>
      </c>
      <c r="C143" s="54">
        <v>0.24</v>
      </c>
      <c r="D143" s="54">
        <v>0.24</v>
      </c>
      <c r="E143" s="55" t="s">
        <v>160</v>
      </c>
      <c r="F143" s="115">
        <v>7.5999999999999998E-2</v>
      </c>
    </row>
    <row r="144" spans="2:6" x14ac:dyDescent="0.2">
      <c r="B144" s="55" t="s">
        <v>199</v>
      </c>
      <c r="C144" s="54">
        <v>0.24</v>
      </c>
      <c r="D144" s="54">
        <v>0.24</v>
      </c>
      <c r="E144" s="55" t="s">
        <v>160</v>
      </c>
      <c r="F144" s="115">
        <v>7.5999999999999998E-2</v>
      </c>
    </row>
    <row r="145" spans="2:6" x14ac:dyDescent="0.2">
      <c r="B145" s="55" t="s">
        <v>200</v>
      </c>
      <c r="C145" s="54">
        <v>0.24</v>
      </c>
      <c r="D145" s="54">
        <v>0.24</v>
      </c>
      <c r="E145" s="55" t="s">
        <v>160</v>
      </c>
      <c r="F145" s="115">
        <v>7.5999999999999998E-2</v>
      </c>
    </row>
    <row r="146" spans="2:6" x14ac:dyDescent="0.2">
      <c r="B146" s="55" t="s">
        <v>201</v>
      </c>
      <c r="C146" s="54">
        <v>0.12</v>
      </c>
      <c r="D146" s="54">
        <v>0.15</v>
      </c>
      <c r="E146" s="55" t="s">
        <v>73</v>
      </c>
      <c r="F146" s="115">
        <v>0.05</v>
      </c>
    </row>
    <row r="147" spans="2:6" x14ac:dyDescent="0.2">
      <c r="B147" s="55" t="s">
        <v>202</v>
      </c>
      <c r="C147" s="54">
        <v>0.12</v>
      </c>
      <c r="D147" s="54">
        <v>0.15</v>
      </c>
      <c r="E147" s="55" t="s">
        <v>73</v>
      </c>
      <c r="F147" s="115">
        <v>0.05</v>
      </c>
    </row>
    <row r="148" spans="2:6" x14ac:dyDescent="0.2">
      <c r="B148" s="22" t="s">
        <v>211</v>
      </c>
      <c r="C148" s="54">
        <v>0.24</v>
      </c>
      <c r="D148" s="54">
        <v>0.24</v>
      </c>
      <c r="E148" s="22" t="s">
        <v>46</v>
      </c>
      <c r="F148" s="115"/>
    </row>
    <row r="149" spans="2:6" x14ac:dyDescent="0.2">
      <c r="B149" s="55" t="s">
        <v>210</v>
      </c>
      <c r="C149" s="54">
        <v>0.24</v>
      </c>
      <c r="D149" s="54">
        <v>0.24</v>
      </c>
      <c r="E149" s="55" t="s">
        <v>46</v>
      </c>
      <c r="F149" s="115"/>
    </row>
    <row r="150" spans="2:6" x14ac:dyDescent="0.2">
      <c r="B150" s="22" t="s">
        <v>212</v>
      </c>
      <c r="C150" s="54">
        <v>0.24</v>
      </c>
      <c r="D150" s="54">
        <v>0.24</v>
      </c>
      <c r="E150" s="22" t="s">
        <v>46</v>
      </c>
      <c r="F150" s="115"/>
    </row>
    <row r="151" spans="2:6" x14ac:dyDescent="0.2">
      <c r="F151" s="115"/>
    </row>
    <row r="152" spans="2:6" x14ac:dyDescent="0.2">
      <c r="F152" s="115"/>
    </row>
    <row r="153" spans="2:6" x14ac:dyDescent="0.2">
      <c r="F153" s="115"/>
    </row>
    <row r="154" spans="2:6" x14ac:dyDescent="0.2">
      <c r="B154" s="22" t="s">
        <v>208</v>
      </c>
      <c r="C154" s="54">
        <v>1</v>
      </c>
      <c r="D154" s="54">
        <v>1</v>
      </c>
      <c r="E154" s="22" t="s">
        <v>209</v>
      </c>
      <c r="F154" s="115"/>
    </row>
    <row r="155" spans="2:6" x14ac:dyDescent="0.2">
      <c r="F155" s="115"/>
    </row>
    <row r="156" spans="2:6" x14ac:dyDescent="0.2">
      <c r="F156" s="115"/>
    </row>
    <row r="157" spans="2:6" x14ac:dyDescent="0.2">
      <c r="F157" s="115"/>
    </row>
    <row r="158" spans="2:6" x14ac:dyDescent="0.2">
      <c r="F158" s="115"/>
    </row>
    <row r="159" spans="2:6" x14ac:dyDescent="0.2">
      <c r="F159" s="115"/>
    </row>
    <row r="160" spans="2:6" x14ac:dyDescent="0.2">
      <c r="F160" s="115"/>
    </row>
    <row r="161" spans="6:6" x14ac:dyDescent="0.2">
      <c r="F161" s="115"/>
    </row>
    <row r="162" spans="6:6" x14ac:dyDescent="0.2">
      <c r="F162" s="115"/>
    </row>
    <row r="163" spans="6:6" x14ac:dyDescent="0.2">
      <c r="F163" s="115"/>
    </row>
    <row r="164" spans="6:6" x14ac:dyDescent="0.2">
      <c r="F164" s="115"/>
    </row>
    <row r="165" spans="6:6" x14ac:dyDescent="0.2">
      <c r="F165" s="115"/>
    </row>
    <row r="166" spans="6:6" x14ac:dyDescent="0.2">
      <c r="F166" s="115"/>
    </row>
    <row r="167" spans="6:6" x14ac:dyDescent="0.2">
      <c r="F167" s="115"/>
    </row>
    <row r="168" spans="6:6" x14ac:dyDescent="0.2">
      <c r="F168" s="115"/>
    </row>
    <row r="169" spans="6:6" x14ac:dyDescent="0.2">
      <c r="F169" s="115"/>
    </row>
    <row r="170" spans="6:6" x14ac:dyDescent="0.2">
      <c r="F170" s="115"/>
    </row>
    <row r="171" spans="6:6" x14ac:dyDescent="0.2">
      <c r="F171" s="115"/>
    </row>
    <row r="172" spans="6:6" x14ac:dyDescent="0.2">
      <c r="F172" s="115"/>
    </row>
    <row r="173" spans="6:6" x14ac:dyDescent="0.2">
      <c r="F173" s="115"/>
    </row>
    <row r="174" spans="6:6" x14ac:dyDescent="0.2">
      <c r="F174" s="115"/>
    </row>
    <row r="175" spans="6:6" x14ac:dyDescent="0.2">
      <c r="F175" s="115"/>
    </row>
    <row r="176" spans="6:6" x14ac:dyDescent="0.2">
      <c r="F176" s="115"/>
    </row>
    <row r="177" spans="6:6" x14ac:dyDescent="0.2">
      <c r="F177" s="115"/>
    </row>
    <row r="178" spans="6:6" x14ac:dyDescent="0.2">
      <c r="F178" s="115"/>
    </row>
    <row r="179" spans="6:6" x14ac:dyDescent="0.2">
      <c r="F179" s="115"/>
    </row>
    <row r="180" spans="6:6" x14ac:dyDescent="0.2">
      <c r="F180" s="115"/>
    </row>
    <row r="181" spans="6:6" x14ac:dyDescent="0.2">
      <c r="F181" s="115"/>
    </row>
    <row r="182" spans="6:6" x14ac:dyDescent="0.2">
      <c r="F182" s="115"/>
    </row>
    <row r="183" spans="6:6" x14ac:dyDescent="0.2">
      <c r="F183" s="115"/>
    </row>
    <row r="184" spans="6:6" x14ac:dyDescent="0.2">
      <c r="F184" s="115"/>
    </row>
    <row r="185" spans="6:6" x14ac:dyDescent="0.2">
      <c r="F185" s="115"/>
    </row>
    <row r="186" spans="6:6" x14ac:dyDescent="0.2">
      <c r="F186" s="115"/>
    </row>
    <row r="187" spans="6:6" x14ac:dyDescent="0.2">
      <c r="F187" s="115"/>
    </row>
    <row r="188" spans="6:6" x14ac:dyDescent="0.2">
      <c r="F188" s="115"/>
    </row>
    <row r="189" spans="6:6" x14ac:dyDescent="0.2">
      <c r="F189" s="115"/>
    </row>
    <row r="190" spans="6:6" x14ac:dyDescent="0.2">
      <c r="F190" s="115"/>
    </row>
    <row r="191" spans="6:6" x14ac:dyDescent="0.2">
      <c r="F191" s="115"/>
    </row>
    <row r="192" spans="6:6" x14ac:dyDescent="0.2">
      <c r="F192" s="115"/>
    </row>
    <row r="193" spans="6:6" x14ac:dyDescent="0.2">
      <c r="F193" s="115"/>
    </row>
    <row r="194" spans="6:6" x14ac:dyDescent="0.2">
      <c r="F194" s="115"/>
    </row>
    <row r="195" spans="6:6" x14ac:dyDescent="0.2">
      <c r="F195" s="115"/>
    </row>
  </sheetData>
  <sheetProtection algorithmName="SHA-512" hashValue="5HCSfH+HpMWZ0wTzBWs7QHStqNnJsQif82kwpM/Hzigv0BPxehf3QSlyL77puv2Hdw2+L360mywOo9R2mdTbuA==" saltValue="hHarBoHCLJ8lHqg+tvuF/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31</v>
      </c>
      <c r="W4" s="49"/>
      <c r="X4" s="49" t="s">
        <v>239</v>
      </c>
    </row>
    <row r="5" spans="3:30" x14ac:dyDescent="0.2">
      <c r="C5" s="4"/>
      <c r="D5" t="s">
        <v>11</v>
      </c>
      <c r="E5" t="s">
        <v>19</v>
      </c>
      <c r="F5" s="5" t="s">
        <v>12</v>
      </c>
      <c r="G5" s="5" t="s">
        <v>13</v>
      </c>
      <c r="H5" s="5" t="s">
        <v>14</v>
      </c>
      <c r="I5" s="5" t="s">
        <v>15</v>
      </c>
      <c r="J5" s="5" t="s">
        <v>16</v>
      </c>
      <c r="K5" s="5" t="s">
        <v>17</v>
      </c>
      <c r="L5" s="6" t="s">
        <v>18</v>
      </c>
      <c r="X5" t="s">
        <v>36</v>
      </c>
    </row>
    <row r="6" spans="3:30" x14ac:dyDescent="0.2">
      <c r="C6" s="4"/>
      <c r="L6" s="7"/>
      <c r="Q6" s="49" t="s">
        <v>35</v>
      </c>
      <c r="R6" s="49"/>
      <c r="S6" s="49"/>
      <c r="T6" s="49"/>
      <c r="U6" s="49"/>
      <c r="X6" t="str">
        <f>Dokumentationshilfe!A5</f>
        <v>PSA / PSA Neo</v>
      </c>
      <c r="AA6" s="49" t="s">
        <v>240</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33</v>
      </c>
      <c r="R7" s="49"/>
      <c r="S7" s="49"/>
      <c r="T7" s="49"/>
      <c r="U7" s="49"/>
      <c r="X7" t="str">
        <f>Dokumentationshilfe!S5</f>
        <v>PSA / PSA Neo</v>
      </c>
      <c r="AA7" t="s">
        <v>241</v>
      </c>
      <c r="AB7" t="s">
        <v>242</v>
      </c>
      <c r="AC7" t="s">
        <v>243</v>
      </c>
      <c r="AD7" t="s">
        <v>244</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32</v>
      </c>
      <c r="R8" s="49"/>
      <c r="S8" s="49"/>
      <c r="T8" s="49"/>
      <c r="U8" s="49"/>
      <c r="X8" t="str">
        <f>Dokumentationshilfe!AK5</f>
        <v>Test</v>
      </c>
      <c r="AA8" t="s">
        <v>245</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34</v>
      </c>
      <c r="X9" t="str">
        <f>Dokumentationshilfe!A41</f>
        <v>PSA / PSA Neo</v>
      </c>
      <c r="AA9" t="s">
        <v>62</v>
      </c>
      <c r="AB9" t="s">
        <v>245</v>
      </c>
      <c r="AC9" t="s">
        <v>245</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PSA / PSA Neo</v>
      </c>
      <c r="AA10" t="s">
        <v>46</v>
      </c>
      <c r="AB10" t="s">
        <v>245</v>
      </c>
      <c r="AC10" t="s">
        <v>62</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246</v>
      </c>
      <c r="AB11" t="s">
        <v>245</v>
      </c>
      <c r="AC11" t="s">
        <v>46</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37</v>
      </c>
      <c r="S12" s="49" t="s">
        <v>247</v>
      </c>
      <c r="W12" s="49"/>
      <c r="AA12" t="s">
        <v>160</v>
      </c>
      <c r="AB12" t="s">
        <v>245</v>
      </c>
      <c r="AC12" t="s">
        <v>246</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36</v>
      </c>
      <c r="S13" s="49" t="s">
        <v>222</v>
      </c>
      <c r="AA13" t="s">
        <v>248</v>
      </c>
      <c r="AB13" t="s">
        <v>245</v>
      </c>
      <c r="AC13" t="s">
        <v>160</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21</v>
      </c>
      <c r="Q14" s="49" t="s">
        <v>38</v>
      </c>
      <c r="S14" s="49" t="s">
        <v>249</v>
      </c>
      <c r="AA14" t="s">
        <v>250</v>
      </c>
      <c r="AB14" t="s">
        <v>245</v>
      </c>
      <c r="AC14" t="s">
        <v>248</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206</v>
      </c>
      <c r="Q15" s="49" t="s">
        <v>39</v>
      </c>
      <c r="S15" s="49" t="s">
        <v>251</v>
      </c>
      <c r="AA15" t="s">
        <v>252</v>
      </c>
      <c r="AB15" t="s">
        <v>245</v>
      </c>
      <c r="AC15" t="s">
        <v>250</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206</v>
      </c>
      <c r="Q16" s="49" t="s">
        <v>41</v>
      </c>
      <c r="AA16" t="s">
        <v>253</v>
      </c>
      <c r="AB16" t="s">
        <v>245</v>
      </c>
      <c r="AC16" t="s">
        <v>252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40</v>
      </c>
      <c r="AA17" t="s">
        <v>97</v>
      </c>
      <c r="AB17" t="s">
        <v>245</v>
      </c>
      <c r="AC17" t="s">
        <v>253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254</v>
      </c>
      <c r="AB18" t="s">
        <v>245</v>
      </c>
      <c r="AC18" t="s">
        <v>97</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245</v>
      </c>
      <c r="AC19" t="s">
        <v>254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42</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36</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44</v>
      </c>
      <c r="AB22" t="s">
        <v>62</v>
      </c>
      <c r="AC22" t="s">
        <v>245</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43</v>
      </c>
      <c r="AB23" t="s">
        <v>62</v>
      </c>
      <c r="AC23" t="s">
        <v>62</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62</v>
      </c>
      <c r="AC24" t="s">
        <v>46</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62</v>
      </c>
      <c r="AC25" t="s">
        <v>246</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62</v>
      </c>
      <c r="AC26" t="s">
        <v>160</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45</v>
      </c>
      <c r="R27" s="64"/>
      <c r="S27" s="64"/>
      <c r="T27" s="64"/>
      <c r="U27" s="64"/>
      <c r="V27" s="64"/>
      <c r="W27" s="64"/>
      <c r="AB27" s="49" t="s">
        <v>62</v>
      </c>
      <c r="AC27" t="s">
        <v>248</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30" t="s">
        <v>207</v>
      </c>
      <c r="R28" s="230"/>
      <c r="S28" s="230"/>
      <c r="T28" s="230"/>
      <c r="U28" s="230"/>
      <c r="V28" s="64"/>
      <c r="W28" s="64"/>
      <c r="AB28" t="s">
        <v>62</v>
      </c>
      <c r="AC28" t="s">
        <v>250</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30"/>
      <c r="R29" s="230"/>
      <c r="S29" s="230"/>
      <c r="T29" s="230"/>
      <c r="U29" s="230"/>
      <c r="V29" s="64"/>
      <c r="W29" s="64"/>
      <c r="AB29" t="s">
        <v>62</v>
      </c>
      <c r="AC29" t="s">
        <v>252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30"/>
      <c r="R30" s="230"/>
      <c r="S30" s="230"/>
      <c r="T30" s="230"/>
      <c r="U30" s="230"/>
      <c r="V30" s="64"/>
      <c r="W30" s="64"/>
      <c r="AB30" t="s">
        <v>62</v>
      </c>
      <c r="AC30" t="s">
        <v>253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30"/>
      <c r="R31" s="230"/>
      <c r="S31" s="230"/>
      <c r="T31" s="230"/>
      <c r="U31" s="230"/>
      <c r="V31" s="64"/>
      <c r="W31" s="64"/>
      <c r="AB31" t="s">
        <v>62</v>
      </c>
      <c r="AC31" t="s">
        <v>97</v>
      </c>
      <c r="AD31">
        <v>1000000</v>
      </c>
    </row>
    <row r="32" spans="3:30" ht="13.5" thickBot="1" x14ac:dyDescent="0.25">
      <c r="Q32" s="230"/>
      <c r="R32" s="230"/>
      <c r="S32" s="230"/>
      <c r="T32" s="230"/>
      <c r="U32" s="230"/>
      <c r="V32" s="64"/>
      <c r="W32" s="64"/>
      <c r="AB32" t="s">
        <v>62</v>
      </c>
      <c r="AC32" t="s">
        <v>254</v>
      </c>
      <c r="AD32">
        <v>1000000000</v>
      </c>
    </row>
    <row r="33" spans="3:30" x14ac:dyDescent="0.2">
      <c r="C33" s="1"/>
      <c r="D33" s="2" t="s">
        <v>11</v>
      </c>
      <c r="E33" s="2" t="s">
        <v>20</v>
      </c>
      <c r="F33" s="13" t="s">
        <v>12</v>
      </c>
      <c r="G33" s="13" t="s">
        <v>13</v>
      </c>
      <c r="H33" s="13" t="s">
        <v>14</v>
      </c>
      <c r="I33" s="13" t="s">
        <v>15</v>
      </c>
      <c r="J33" s="13" t="s">
        <v>16</v>
      </c>
      <c r="K33" s="13" t="s">
        <v>17</v>
      </c>
      <c r="L33" s="14" t="s">
        <v>18</v>
      </c>
      <c r="Q33" s="230"/>
      <c r="R33" s="230"/>
      <c r="S33" s="230"/>
      <c r="T33" s="230"/>
      <c r="U33" s="230"/>
      <c r="V33" s="64"/>
      <c r="W33" s="64"/>
    </row>
    <row r="34" spans="3:30" x14ac:dyDescent="0.2">
      <c r="C34" s="4"/>
      <c r="L34" s="7"/>
      <c r="Q34" s="230"/>
      <c r="R34" s="230"/>
      <c r="S34" s="230"/>
      <c r="T34" s="230"/>
      <c r="U34" s="230"/>
      <c r="V34" s="64"/>
      <c r="W34" s="64"/>
      <c r="AB34" t="s">
        <v>46</v>
      </c>
      <c r="AC34" t="s">
        <v>245</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30"/>
      <c r="R35" s="230"/>
      <c r="S35" s="230"/>
      <c r="T35" s="230"/>
      <c r="U35" s="230"/>
      <c r="V35" s="64"/>
      <c r="W35" s="64"/>
      <c r="AB35" t="s">
        <v>46</v>
      </c>
      <c r="AC35" t="s">
        <v>62</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46</v>
      </c>
      <c r="AC36" t="s">
        <v>46</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46</v>
      </c>
      <c r="AC37" t="s">
        <v>246</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255</v>
      </c>
      <c r="AB38" t="s">
        <v>46</v>
      </c>
      <c r="AC38" t="s">
        <v>160</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256</v>
      </c>
      <c r="AB39" t="s">
        <v>46</v>
      </c>
      <c r="AC39" t="s">
        <v>248</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22</v>
      </c>
      <c r="Q40" s="49" t="s">
        <v>257</v>
      </c>
      <c r="AB40" t="s">
        <v>46</v>
      </c>
      <c r="AC40" t="s">
        <v>250</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206</v>
      </c>
      <c r="Q41" s="49" t="s">
        <v>258</v>
      </c>
      <c r="AB41" t="s">
        <v>46</v>
      </c>
      <c r="AC41" t="s">
        <v>252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206</v>
      </c>
      <c r="AB42" t="s">
        <v>46</v>
      </c>
      <c r="AC42" t="s">
        <v>253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259</v>
      </c>
      <c r="AB43" t="s">
        <v>46</v>
      </c>
      <c r="AC43" t="s">
        <v>97</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260</v>
      </c>
      <c r="AB44" t="s">
        <v>46</v>
      </c>
      <c r="AC44" t="s">
        <v>254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246</v>
      </c>
      <c r="AC46" t="s">
        <v>245</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246</v>
      </c>
      <c r="AC47" t="s">
        <v>62</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246</v>
      </c>
      <c r="AC48" t="s">
        <v>46</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246</v>
      </c>
      <c r="AC49" t="s">
        <v>246</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246</v>
      </c>
      <c r="AC50" t="s">
        <v>160</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246</v>
      </c>
      <c r="AC51" t="s">
        <v>248</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246</v>
      </c>
      <c r="AC52" t="s">
        <v>250</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246</v>
      </c>
      <c r="AC53" t="s">
        <v>252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246</v>
      </c>
      <c r="AC54" t="s">
        <v>253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246</v>
      </c>
      <c r="AC55" t="s">
        <v>97</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246</v>
      </c>
      <c r="AC56" t="s">
        <v>254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160</v>
      </c>
      <c r="AC58" t="s">
        <v>245</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3" t="s">
        <v>12</v>
      </c>
      <c r="G61" s="13" t="s">
        <v>13</v>
      </c>
      <c r="H61" s="13" t="s">
        <v>14</v>
      </c>
      <c r="I61" s="13" t="s">
        <v>15</v>
      </c>
      <c r="J61" s="13" t="s">
        <v>16</v>
      </c>
      <c r="K61" s="13" t="s">
        <v>17</v>
      </c>
      <c r="L61" s="14" t="s">
        <v>18</v>
      </c>
      <c r="AB61" t="s">
        <v>160</v>
      </c>
      <c r="AC61" t="s">
        <v>246</v>
      </c>
      <c r="AD61">
        <v>1E-3</v>
      </c>
    </row>
    <row r="62" spans="3:30" x14ac:dyDescent="0.2">
      <c r="L62" s="7"/>
      <c r="AB62" t="s">
        <v>160</v>
      </c>
      <c r="AC62" t="s">
        <v>160</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160</v>
      </c>
      <c r="AC63" t="s">
        <v>248</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160</v>
      </c>
      <c r="AC64" t="s">
        <v>250</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160</v>
      </c>
      <c r="AC65" t="s">
        <v>252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160</v>
      </c>
      <c r="AC66" t="s">
        <v>253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160</v>
      </c>
      <c r="AC67" t="s">
        <v>97</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160</v>
      </c>
      <c r="AC68" t="s">
        <v>254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248</v>
      </c>
      <c r="AC70" t="s">
        <v>245</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248</v>
      </c>
      <c r="AC71" t="s">
        <v>62</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248</v>
      </c>
      <c r="AC72" t="s">
        <v>46</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23</v>
      </c>
      <c r="AB73" t="s">
        <v>248</v>
      </c>
      <c r="AC73" t="s">
        <v>246</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205</v>
      </c>
      <c r="AB74" t="s">
        <v>248</v>
      </c>
      <c r="AC74" t="s">
        <v>160</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205</v>
      </c>
      <c r="AB75" t="s">
        <v>248</v>
      </c>
      <c r="AC75" t="s">
        <v>248</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248</v>
      </c>
      <c r="AC76" t="s">
        <v>250</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248</v>
      </c>
      <c r="AC77" t="s">
        <v>252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248</v>
      </c>
      <c r="AC78" t="s">
        <v>253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248</v>
      </c>
      <c r="AC79" t="s">
        <v>97</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248</v>
      </c>
      <c r="AC80" t="s">
        <v>254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250</v>
      </c>
      <c r="AC82" t="s">
        <v>245</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250</v>
      </c>
      <c r="AC83" t="s">
        <v>62</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250</v>
      </c>
      <c r="AC84" t="s">
        <v>46</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250</v>
      </c>
      <c r="AC85" t="s">
        <v>246</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250</v>
      </c>
      <c r="AC86" t="s">
        <v>160</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250</v>
      </c>
      <c r="AC87" t="s">
        <v>248</v>
      </c>
      <c r="AD87">
        <v>1000000000000000</v>
      </c>
    </row>
    <row r="88" spans="4:30" x14ac:dyDescent="0.2">
      <c r="D88" s="2"/>
      <c r="E88" s="2"/>
      <c r="F88" s="2"/>
      <c r="G88" s="2"/>
      <c r="H88" s="2"/>
      <c r="I88" s="2"/>
      <c r="J88" s="2"/>
      <c r="K88" s="2"/>
      <c r="L88" s="3"/>
      <c r="AB88" t="s">
        <v>250</v>
      </c>
      <c r="AC88" t="s">
        <v>250</v>
      </c>
      <c r="AD88">
        <v>1</v>
      </c>
    </row>
    <row r="89" spans="4:30" x14ac:dyDescent="0.2">
      <c r="D89" t="s">
        <v>11</v>
      </c>
      <c r="E89" t="s">
        <v>19</v>
      </c>
      <c r="F89" s="5" t="s">
        <v>12</v>
      </c>
      <c r="G89" s="5" t="s">
        <v>13</v>
      </c>
      <c r="H89" s="5" t="s">
        <v>14</v>
      </c>
      <c r="I89" s="5" t="s">
        <v>15</v>
      </c>
      <c r="J89" s="5" t="s">
        <v>16</v>
      </c>
      <c r="K89" s="5" t="s">
        <v>17</v>
      </c>
      <c r="L89" s="6" t="s">
        <v>18</v>
      </c>
      <c r="AB89" t="s">
        <v>250</v>
      </c>
      <c r="AC89" t="s">
        <v>252</v>
      </c>
      <c r="AD89">
        <v>1000</v>
      </c>
    </row>
    <row r="90" spans="4:30" x14ac:dyDescent="0.2">
      <c r="L90" s="7"/>
      <c r="AB90" t="s">
        <v>250</v>
      </c>
      <c r="AC90" t="s">
        <v>253</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250</v>
      </c>
      <c r="AC91" t="s">
        <v>97</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250</v>
      </c>
      <c r="AC92" t="s">
        <v>254</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252</v>
      </c>
      <c r="AC94" t="s">
        <v>245</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252</v>
      </c>
      <c r="AC95" t="s">
        <v>62</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252</v>
      </c>
      <c r="AC96" t="s">
        <v>46</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252</v>
      </c>
      <c r="AC97" t="s">
        <v>246</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252</v>
      </c>
      <c r="AC98" t="s">
        <v>160</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252</v>
      </c>
      <c r="AC99" t="s">
        <v>248</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252</v>
      </c>
      <c r="AC100" t="s">
        <v>250</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24</v>
      </c>
      <c r="AB101" t="s">
        <v>252</v>
      </c>
      <c r="AC101" t="s">
        <v>252</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206</v>
      </c>
      <c r="AB102" t="s">
        <v>252</v>
      </c>
      <c r="AC102" t="s">
        <v>253</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205</v>
      </c>
      <c r="AB103" t="s">
        <v>252</v>
      </c>
      <c r="AC103" t="s">
        <v>97</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252</v>
      </c>
      <c r="AC104" t="s">
        <v>254</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253</v>
      </c>
      <c r="AC106" t="s">
        <v>245</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253</v>
      </c>
      <c r="AC107" t="s">
        <v>62</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253</v>
      </c>
      <c r="AC108" t="s">
        <v>46</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253</v>
      </c>
      <c r="AC109" t="s">
        <v>246</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253</v>
      </c>
      <c r="AC110" t="s">
        <v>160</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253</v>
      </c>
      <c r="AC111" t="s">
        <v>248</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253</v>
      </c>
      <c r="AC112" t="s">
        <v>250</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253</v>
      </c>
      <c r="AC113" t="s">
        <v>252</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253</v>
      </c>
      <c r="AC114" t="s">
        <v>253</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253</v>
      </c>
      <c r="AC115" t="s">
        <v>97</v>
      </c>
      <c r="AD115">
        <v>1000</v>
      </c>
    </row>
    <row r="116" spans="4:30" ht="13.5" thickBot="1" x14ac:dyDescent="0.25">
      <c r="AB116" t="s">
        <v>253</v>
      </c>
      <c r="AC116" t="s">
        <v>254</v>
      </c>
      <c r="AD116">
        <v>1000000</v>
      </c>
    </row>
    <row r="117" spans="4:30" x14ac:dyDescent="0.2">
      <c r="D117" s="2" t="s">
        <v>11</v>
      </c>
      <c r="E117" s="2" t="s">
        <v>20</v>
      </c>
      <c r="F117" s="13" t="s">
        <v>12</v>
      </c>
      <c r="G117" s="13" t="s">
        <v>13</v>
      </c>
      <c r="H117" s="13" t="s">
        <v>14</v>
      </c>
      <c r="I117" s="13" t="s">
        <v>15</v>
      </c>
      <c r="J117" s="13" t="s">
        <v>16</v>
      </c>
      <c r="K117" s="13" t="s">
        <v>17</v>
      </c>
      <c r="L117" s="14" t="s">
        <v>18</v>
      </c>
      <c r="N117">
        <v>2.2000000000000002</v>
      </c>
    </row>
    <row r="118" spans="4:30" x14ac:dyDescent="0.2">
      <c r="L118" s="7"/>
      <c r="N118" t="s">
        <v>206</v>
      </c>
      <c r="AB118" t="s">
        <v>97</v>
      </c>
      <c r="AC118" t="s">
        <v>245</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206</v>
      </c>
      <c r="AB119" t="s">
        <v>97</v>
      </c>
      <c r="AC119" t="s">
        <v>62</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97</v>
      </c>
      <c r="AC120" t="s">
        <v>46</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97</v>
      </c>
      <c r="AC121" t="s">
        <v>246</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97</v>
      </c>
      <c r="AC122" t="s">
        <v>160</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97</v>
      </c>
      <c r="AC123" t="s">
        <v>248</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97</v>
      </c>
      <c r="AC124" t="s">
        <v>250</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97</v>
      </c>
      <c r="AC125" t="s">
        <v>252</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97</v>
      </c>
      <c r="AC126" t="s">
        <v>253</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97</v>
      </c>
      <c r="AC127" t="s">
        <v>97</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97</v>
      </c>
      <c r="AC128" t="s">
        <v>254</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254</v>
      </c>
      <c r="AC130" t="s">
        <v>245</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254</v>
      </c>
      <c r="AC131" t="s">
        <v>62</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254</v>
      </c>
      <c r="AC132" t="s">
        <v>46</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254</v>
      </c>
      <c r="AC133" t="s">
        <v>246</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254</v>
      </c>
      <c r="AC134" t="s">
        <v>160</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254</v>
      </c>
      <c r="AC135" t="s">
        <v>248</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254</v>
      </c>
      <c r="AC136" t="s">
        <v>250</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254</v>
      </c>
      <c r="AC137" t="s">
        <v>252</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254</v>
      </c>
      <c r="AC138" t="s">
        <v>253</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254</v>
      </c>
      <c r="AC139" t="s">
        <v>97</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254</v>
      </c>
      <c r="AC140" t="s">
        <v>254</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11</v>
      </c>
      <c r="E145" s="2" t="s">
        <v>20</v>
      </c>
      <c r="F145" s="13" t="s">
        <v>12</v>
      </c>
      <c r="G145" s="13" t="s">
        <v>13</v>
      </c>
      <c r="H145" s="13" t="s">
        <v>14</v>
      </c>
      <c r="I145" s="13" t="s">
        <v>15</v>
      </c>
      <c r="J145" s="13" t="s">
        <v>16</v>
      </c>
      <c r="K145" s="13" t="s">
        <v>17</v>
      </c>
      <c r="L145" s="14" t="s">
        <v>18</v>
      </c>
      <c r="N145">
        <v>2.2999999999999998</v>
      </c>
    </row>
    <row r="146" spans="4:14" x14ac:dyDescent="0.2">
      <c r="L146" s="7"/>
      <c r="N146" t="s">
        <v>206</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206</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11</v>
      </c>
      <c r="E173" t="s">
        <v>19</v>
      </c>
      <c r="F173" s="5" t="s">
        <v>12</v>
      </c>
      <c r="G173" s="5" t="s">
        <v>13</v>
      </c>
      <c r="H173" s="5" t="s">
        <v>14</v>
      </c>
      <c r="I173" s="5" t="s">
        <v>15</v>
      </c>
      <c r="J173" s="5" t="s">
        <v>16</v>
      </c>
      <c r="K173" s="5" t="s">
        <v>17</v>
      </c>
      <c r="L173" s="6" t="s">
        <v>18</v>
      </c>
      <c r="N173" s="5" t="s">
        <v>206</v>
      </c>
    </row>
    <row r="174" spans="4:14" x14ac:dyDescent="0.2">
      <c r="L174" s="7"/>
      <c r="N174" t="s">
        <v>206</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11</v>
      </c>
      <c r="E201" s="2" t="s">
        <v>20</v>
      </c>
      <c r="F201" s="13" t="s">
        <v>12</v>
      </c>
      <c r="G201" s="13" t="s">
        <v>13</v>
      </c>
      <c r="H201" s="13" t="s">
        <v>14</v>
      </c>
      <c r="I201" s="13" t="s">
        <v>15</v>
      </c>
      <c r="J201" s="13" t="s">
        <v>16</v>
      </c>
      <c r="K201" s="13" t="s">
        <v>17</v>
      </c>
      <c r="L201" s="14" t="s">
        <v>18</v>
      </c>
      <c r="N201">
        <v>3.2</v>
      </c>
    </row>
    <row r="202" spans="4:14" x14ac:dyDescent="0.2">
      <c r="L202" s="7"/>
      <c r="N202" t="s">
        <v>206</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206</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11</v>
      </c>
      <c r="E229" s="2" t="s">
        <v>20</v>
      </c>
      <c r="F229" s="13" t="s">
        <v>12</v>
      </c>
      <c r="G229" s="13" t="s">
        <v>13</v>
      </c>
      <c r="H229" s="13" t="s">
        <v>14</v>
      </c>
      <c r="I229" s="13" t="s">
        <v>15</v>
      </c>
      <c r="J229" s="13" t="s">
        <v>16</v>
      </c>
      <c r="K229" s="13" t="s">
        <v>17</v>
      </c>
      <c r="L229" s="14" t="s">
        <v>18</v>
      </c>
      <c r="N229">
        <v>3.3</v>
      </c>
    </row>
    <row r="230" spans="4:14" x14ac:dyDescent="0.2">
      <c r="L230" s="7"/>
      <c r="N230" t="s">
        <v>206</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206</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11</v>
      </c>
      <c r="E257" t="s">
        <v>19</v>
      </c>
      <c r="F257" s="5" t="s">
        <v>12</v>
      </c>
      <c r="G257" s="5" t="s">
        <v>13</v>
      </c>
      <c r="H257" s="5" t="s">
        <v>14</v>
      </c>
      <c r="I257" s="5" t="s">
        <v>15</v>
      </c>
      <c r="J257" s="5" t="s">
        <v>16</v>
      </c>
      <c r="K257" s="5" t="s">
        <v>17</v>
      </c>
      <c r="L257" s="6" t="s">
        <v>18</v>
      </c>
      <c r="N257" s="5" t="s">
        <v>206</v>
      </c>
    </row>
    <row r="258" spans="4:14" x14ac:dyDescent="0.2">
      <c r="L258" s="7"/>
      <c r="N258" t="s">
        <v>206</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11</v>
      </c>
      <c r="E285" s="2" t="s">
        <v>20</v>
      </c>
      <c r="F285" s="13" t="s">
        <v>12</v>
      </c>
      <c r="G285" s="13" t="s">
        <v>13</v>
      </c>
      <c r="H285" s="13" t="s">
        <v>14</v>
      </c>
      <c r="I285" s="13" t="s">
        <v>15</v>
      </c>
      <c r="J285" s="13" t="s">
        <v>16</v>
      </c>
      <c r="K285" s="13" t="s">
        <v>17</v>
      </c>
      <c r="L285" s="14" t="s">
        <v>18</v>
      </c>
      <c r="N285">
        <v>4.2</v>
      </c>
    </row>
    <row r="286" spans="4:14" x14ac:dyDescent="0.2">
      <c r="L286" s="7"/>
      <c r="N286" t="s">
        <v>206</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206</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11</v>
      </c>
      <c r="E313" s="2" t="s">
        <v>20</v>
      </c>
      <c r="F313" s="13" t="s">
        <v>12</v>
      </c>
      <c r="G313" s="13" t="s">
        <v>13</v>
      </c>
      <c r="H313" s="13" t="s">
        <v>14</v>
      </c>
      <c r="I313" s="13" t="s">
        <v>15</v>
      </c>
      <c r="J313" s="13" t="s">
        <v>16</v>
      </c>
      <c r="K313" s="13" t="s">
        <v>17</v>
      </c>
      <c r="L313" s="14" t="s">
        <v>18</v>
      </c>
      <c r="N313">
        <v>4.3</v>
      </c>
    </row>
    <row r="314" spans="4:14" x14ac:dyDescent="0.2">
      <c r="L314" s="7"/>
      <c r="N314" t="s">
        <v>206</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206</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11</v>
      </c>
      <c r="E341" t="s">
        <v>19</v>
      </c>
      <c r="F341" s="5" t="s">
        <v>12</v>
      </c>
      <c r="G341" s="5" t="s">
        <v>13</v>
      </c>
      <c r="H341" s="5" t="s">
        <v>14</v>
      </c>
      <c r="I341" s="5" t="s">
        <v>15</v>
      </c>
      <c r="J341" s="5" t="s">
        <v>16</v>
      </c>
      <c r="K341" s="5" t="s">
        <v>17</v>
      </c>
      <c r="L341" s="6" t="s">
        <v>18</v>
      </c>
      <c r="N341" s="5" t="s">
        <v>206</v>
      </c>
    </row>
    <row r="342" spans="4:14" x14ac:dyDescent="0.2">
      <c r="L342" s="7"/>
      <c r="N342" t="s">
        <v>206</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11</v>
      </c>
      <c r="E369" s="2" t="s">
        <v>20</v>
      </c>
      <c r="F369" s="13" t="s">
        <v>12</v>
      </c>
      <c r="G369" s="13" t="s">
        <v>13</v>
      </c>
      <c r="H369" s="13" t="s">
        <v>14</v>
      </c>
      <c r="I369" s="13" t="s">
        <v>15</v>
      </c>
      <c r="J369" s="13" t="s">
        <v>16</v>
      </c>
      <c r="K369" s="13" t="s">
        <v>17</v>
      </c>
      <c r="L369" s="14" t="s">
        <v>18</v>
      </c>
      <c r="N369">
        <v>5.2</v>
      </c>
    </row>
    <row r="370" spans="4:14" x14ac:dyDescent="0.2">
      <c r="L370" s="7"/>
      <c r="N370" t="s">
        <v>206</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206</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11</v>
      </c>
      <c r="E397" s="2" t="s">
        <v>20</v>
      </c>
      <c r="F397" s="13" t="s">
        <v>12</v>
      </c>
      <c r="G397" s="13" t="s">
        <v>13</v>
      </c>
      <c r="H397" s="13" t="s">
        <v>14</v>
      </c>
      <c r="I397" s="13" t="s">
        <v>15</v>
      </c>
      <c r="J397" s="13" t="s">
        <v>16</v>
      </c>
      <c r="K397" s="13" t="s">
        <v>17</v>
      </c>
      <c r="L397" s="14" t="s">
        <v>18</v>
      </c>
      <c r="N397">
        <v>5.3</v>
      </c>
    </row>
    <row r="398" spans="4:14" x14ac:dyDescent="0.2">
      <c r="L398" s="7"/>
      <c r="N398" t="s">
        <v>206</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206</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11</v>
      </c>
      <c r="E425" t="s">
        <v>19</v>
      </c>
      <c r="F425" s="5" t="s">
        <v>12</v>
      </c>
      <c r="G425" s="5" t="s">
        <v>13</v>
      </c>
      <c r="H425" s="5" t="s">
        <v>14</v>
      </c>
      <c r="I425" s="5" t="s">
        <v>15</v>
      </c>
      <c r="J425" s="5" t="s">
        <v>16</v>
      </c>
      <c r="K425" s="5" t="s">
        <v>17</v>
      </c>
      <c r="L425" s="6" t="s">
        <v>18</v>
      </c>
      <c r="N425" s="5" t="s">
        <v>206</v>
      </c>
    </row>
    <row r="426" spans="4:14" x14ac:dyDescent="0.2">
      <c r="L426" s="7"/>
      <c r="N426" t="s">
        <v>206</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11</v>
      </c>
      <c r="E453" s="2" t="s">
        <v>20</v>
      </c>
      <c r="F453" s="13" t="s">
        <v>12</v>
      </c>
      <c r="G453" s="13" t="s">
        <v>13</v>
      </c>
      <c r="H453" s="13" t="s">
        <v>14</v>
      </c>
      <c r="I453" s="13" t="s">
        <v>15</v>
      </c>
      <c r="J453" s="13" t="s">
        <v>16</v>
      </c>
      <c r="K453" s="13" t="s">
        <v>17</v>
      </c>
      <c r="L453" s="14" t="s">
        <v>18</v>
      </c>
      <c r="N453">
        <v>6.2</v>
      </c>
    </row>
    <row r="454" spans="4:14" x14ac:dyDescent="0.2">
      <c r="L454" s="7"/>
      <c r="N454" t="s">
        <v>206</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206</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11</v>
      </c>
      <c r="E481" s="2" t="s">
        <v>20</v>
      </c>
      <c r="F481" s="13" t="s">
        <v>12</v>
      </c>
      <c r="G481" s="13" t="s">
        <v>13</v>
      </c>
      <c r="H481" s="13" t="s">
        <v>14</v>
      </c>
      <c r="I481" s="13" t="s">
        <v>15</v>
      </c>
      <c r="J481" s="13" t="s">
        <v>16</v>
      </c>
      <c r="K481" s="13" t="s">
        <v>17</v>
      </c>
      <c r="L481" s="14" t="s">
        <v>18</v>
      </c>
      <c r="N481">
        <v>6.3</v>
      </c>
    </row>
    <row r="482" spans="4:14" x14ac:dyDescent="0.2">
      <c r="L482" s="7"/>
      <c r="N482" t="s">
        <v>206</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206</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11</v>
      </c>
      <c r="E509" t="s">
        <v>19</v>
      </c>
      <c r="F509" s="5" t="s">
        <v>12</v>
      </c>
      <c r="G509" s="5" t="s">
        <v>13</v>
      </c>
      <c r="H509" s="5" t="s">
        <v>14</v>
      </c>
      <c r="I509" s="5" t="s">
        <v>15</v>
      </c>
      <c r="J509" s="5" t="s">
        <v>16</v>
      </c>
      <c r="K509" s="5" t="s">
        <v>17</v>
      </c>
      <c r="L509" s="6" t="s">
        <v>18</v>
      </c>
      <c r="N509" s="5" t="s">
        <v>206</v>
      </c>
    </row>
    <row r="510" spans="4:14" x14ac:dyDescent="0.2">
      <c r="L510" s="7"/>
      <c r="N510" t="s">
        <v>206</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11</v>
      </c>
      <c r="E537" s="2" t="s">
        <v>20</v>
      </c>
      <c r="F537" s="13" t="s">
        <v>12</v>
      </c>
      <c r="G537" s="13" t="s">
        <v>13</v>
      </c>
      <c r="H537" s="13" t="s">
        <v>14</v>
      </c>
      <c r="I537" s="13" t="s">
        <v>15</v>
      </c>
      <c r="J537" s="13" t="s">
        <v>16</v>
      </c>
      <c r="K537" s="13" t="s">
        <v>17</v>
      </c>
      <c r="L537" s="14" t="s">
        <v>18</v>
      </c>
      <c r="N537">
        <v>7.2</v>
      </c>
    </row>
    <row r="538" spans="4:14" x14ac:dyDescent="0.2">
      <c r="L538" s="7"/>
      <c r="N538" t="s">
        <v>206</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206</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11</v>
      </c>
      <c r="E565" s="2" t="s">
        <v>20</v>
      </c>
      <c r="F565" s="13" t="s">
        <v>12</v>
      </c>
      <c r="G565" s="13" t="s">
        <v>13</v>
      </c>
      <c r="H565" s="13" t="s">
        <v>14</v>
      </c>
      <c r="I565" s="13" t="s">
        <v>15</v>
      </c>
      <c r="J565" s="13" t="s">
        <v>16</v>
      </c>
      <c r="K565" s="13" t="s">
        <v>17</v>
      </c>
      <c r="L565" s="14" t="s">
        <v>18</v>
      </c>
      <c r="N565">
        <v>7.3</v>
      </c>
    </row>
    <row r="566" spans="4:14" x14ac:dyDescent="0.2">
      <c r="L566" s="7"/>
      <c r="N566" t="s">
        <v>206</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206</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11</v>
      </c>
      <c r="E593" t="s">
        <v>19</v>
      </c>
      <c r="F593" s="5" t="s">
        <v>12</v>
      </c>
      <c r="G593" s="5" t="s">
        <v>13</v>
      </c>
      <c r="H593" s="5" t="s">
        <v>14</v>
      </c>
      <c r="I593" s="5" t="s">
        <v>15</v>
      </c>
      <c r="J593" s="5" t="s">
        <v>16</v>
      </c>
      <c r="K593" s="5" t="s">
        <v>17</v>
      </c>
      <c r="L593" s="6" t="s">
        <v>18</v>
      </c>
      <c r="N593" s="5" t="s">
        <v>206</v>
      </c>
    </row>
    <row r="594" spans="4:14" x14ac:dyDescent="0.2">
      <c r="L594" s="7"/>
      <c r="N594" t="s">
        <v>206</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11</v>
      </c>
      <c r="E621" s="2" t="s">
        <v>20</v>
      </c>
      <c r="F621" s="13" t="s">
        <v>12</v>
      </c>
      <c r="G621" s="13" t="s">
        <v>13</v>
      </c>
      <c r="H621" s="13" t="s">
        <v>14</v>
      </c>
      <c r="I621" s="13" t="s">
        <v>15</v>
      </c>
      <c r="J621" s="13" t="s">
        <v>16</v>
      </c>
      <c r="K621" s="13" t="s">
        <v>17</v>
      </c>
      <c r="L621" s="14" t="s">
        <v>18</v>
      </c>
      <c r="N621">
        <v>8.1999999999999993</v>
      </c>
    </row>
    <row r="622" spans="4:14" x14ac:dyDescent="0.2">
      <c r="L622" s="7"/>
      <c r="N622" t="s">
        <v>206</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206</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11</v>
      </c>
      <c r="E649" s="2" t="s">
        <v>20</v>
      </c>
      <c r="F649" s="13" t="s">
        <v>12</v>
      </c>
      <c r="G649" s="13" t="s">
        <v>13</v>
      </c>
      <c r="H649" s="13" t="s">
        <v>14</v>
      </c>
      <c r="I649" s="13" t="s">
        <v>15</v>
      </c>
      <c r="J649" s="13" t="s">
        <v>16</v>
      </c>
      <c r="K649" s="13" t="s">
        <v>17</v>
      </c>
      <c r="L649" s="14" t="s">
        <v>18</v>
      </c>
      <c r="N649">
        <v>8.3000000000000007</v>
      </c>
    </row>
    <row r="650" spans="4:14" x14ac:dyDescent="0.2">
      <c r="L650" s="7"/>
      <c r="N650" t="s">
        <v>206</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206</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11</v>
      </c>
      <c r="E677" t="s">
        <v>19</v>
      </c>
      <c r="F677" s="5" t="s">
        <v>12</v>
      </c>
      <c r="G677" s="5" t="s">
        <v>13</v>
      </c>
      <c r="H677" s="5" t="s">
        <v>14</v>
      </c>
      <c r="I677" s="5" t="s">
        <v>15</v>
      </c>
      <c r="J677" s="5" t="s">
        <v>16</v>
      </c>
      <c r="K677" s="5" t="s">
        <v>17</v>
      </c>
      <c r="L677" s="6" t="s">
        <v>18</v>
      </c>
      <c r="N677" s="5" t="s">
        <v>206</v>
      </c>
    </row>
    <row r="678" spans="4:14" x14ac:dyDescent="0.2">
      <c r="L678" s="7"/>
      <c r="N678" t="s">
        <v>206</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11</v>
      </c>
      <c r="E705" s="2" t="s">
        <v>20</v>
      </c>
      <c r="F705" s="13" t="s">
        <v>12</v>
      </c>
      <c r="G705" s="13" t="s">
        <v>13</v>
      </c>
      <c r="H705" s="13" t="s">
        <v>14</v>
      </c>
      <c r="I705" s="13" t="s">
        <v>15</v>
      </c>
      <c r="J705" s="13" t="s">
        <v>16</v>
      </c>
      <c r="K705" s="13" t="s">
        <v>17</v>
      </c>
      <c r="L705" s="14" t="s">
        <v>18</v>
      </c>
      <c r="N705">
        <v>9.1999999999999993</v>
      </c>
    </row>
    <row r="706" spans="4:14" x14ac:dyDescent="0.2">
      <c r="L706" s="7"/>
      <c r="N706" t="s">
        <v>206</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206</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11</v>
      </c>
      <c r="E733" s="2" t="s">
        <v>20</v>
      </c>
      <c r="F733" s="13" t="s">
        <v>12</v>
      </c>
      <c r="G733" s="13" t="s">
        <v>13</v>
      </c>
      <c r="H733" s="13" t="s">
        <v>14</v>
      </c>
      <c r="I733" s="13" t="s">
        <v>15</v>
      </c>
      <c r="J733" s="13" t="s">
        <v>16</v>
      </c>
      <c r="K733" s="13" t="s">
        <v>17</v>
      </c>
      <c r="L733" s="14" t="s">
        <v>18</v>
      </c>
      <c r="N733">
        <v>9.3000000000000007</v>
      </c>
    </row>
    <row r="734" spans="4:14" x14ac:dyDescent="0.2">
      <c r="L734" s="7"/>
      <c r="N734" t="s">
        <v>206</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206</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11</v>
      </c>
      <c r="E761" t="s">
        <v>19</v>
      </c>
      <c r="F761" s="5" t="s">
        <v>12</v>
      </c>
      <c r="G761" s="5" t="s">
        <v>13</v>
      </c>
      <c r="H761" s="5" t="s">
        <v>14</v>
      </c>
      <c r="I761" s="5" t="s">
        <v>15</v>
      </c>
      <c r="J761" s="5" t="s">
        <v>16</v>
      </c>
      <c r="K761" s="5" t="s">
        <v>17</v>
      </c>
      <c r="L761" s="6" t="s">
        <v>18</v>
      </c>
      <c r="N761" s="5" t="s">
        <v>206</v>
      </c>
    </row>
    <row r="762" spans="4:14" x14ac:dyDescent="0.2">
      <c r="L762" s="7"/>
      <c r="N762" t="s">
        <v>206</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11</v>
      </c>
      <c r="E789" s="2" t="s">
        <v>20</v>
      </c>
      <c r="F789" s="13" t="s">
        <v>12</v>
      </c>
      <c r="G789" s="13" t="s">
        <v>13</v>
      </c>
      <c r="H789" s="13" t="s">
        <v>14</v>
      </c>
      <c r="I789" s="13" t="s">
        <v>15</v>
      </c>
      <c r="J789" s="13" t="s">
        <v>16</v>
      </c>
      <c r="K789" s="13" t="s">
        <v>17</v>
      </c>
      <c r="L789" s="14" t="s">
        <v>18</v>
      </c>
      <c r="N789">
        <v>10.199999999999999</v>
      </c>
    </row>
    <row r="790" spans="4:14" x14ac:dyDescent="0.2">
      <c r="L790" s="7"/>
      <c r="N790" t="s">
        <v>206</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206</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11</v>
      </c>
      <c r="E817" s="2" t="s">
        <v>20</v>
      </c>
      <c r="F817" s="13" t="s">
        <v>12</v>
      </c>
      <c r="G817" s="13" t="s">
        <v>13</v>
      </c>
      <c r="H817" s="13" t="s">
        <v>14</v>
      </c>
      <c r="I817" s="13" t="s">
        <v>15</v>
      </c>
      <c r="J817" s="13" t="s">
        <v>16</v>
      </c>
      <c r="K817" s="13" t="s">
        <v>17</v>
      </c>
      <c r="L817" s="14" t="s">
        <v>18</v>
      </c>
      <c r="N817">
        <v>10.3</v>
      </c>
    </row>
    <row r="818" spans="4:14" x14ac:dyDescent="0.2">
      <c r="L818" s="7"/>
      <c r="N818" t="s">
        <v>206</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206</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2024-02-22T13:27:13Z</cp:lastPrinted>
  <dcterms:created xsi:type="dcterms:W3CDTF">2005-09-09T12:29:27Z</dcterms:created>
  <dcterms:modified xsi:type="dcterms:W3CDTF">2026-06-15T07:07:19Z</dcterms:modified>
</cp:coreProperties>
</file>